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45_2014" sheetId="1" r:id="rId1"/>
  </sheets>
  <definedNames>
    <definedName name="_xlnm.Print_Area" localSheetId="0">UKE_45_2014!$A$1:$L$204</definedName>
    <definedName name="Z_14D440E4_F18A_4F78_9989_38C1B133222D_.wvu.Cols" localSheetId="0" hidden="1">UKE_45_2014!#REF!</definedName>
    <definedName name="Z_14D440E4_F18A_4F78_9989_38C1B133222D_.wvu.PrintArea" localSheetId="0" hidden="1">UKE_45_2014!$B$1:$L$204</definedName>
    <definedName name="Z_14D440E4_F18A_4F78_9989_38C1B133222D_.wvu.Rows" localSheetId="0" hidden="1">UKE_45_2014!$316:$1048576,UKE_45_2014!$205:$315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  <fileRecoveryPr repairLoad="1"/>
</workbook>
</file>

<file path=xl/calcChain.xml><?xml version="1.0" encoding="utf-8"?>
<calcChain xmlns="http://schemas.openxmlformats.org/spreadsheetml/2006/main">
  <c r="E133" i="1" l="1"/>
  <c r="F33" i="1"/>
  <c r="F34" i="1" l="1"/>
  <c r="D128" i="1" l="1"/>
  <c r="H80" i="1"/>
  <c r="F80" i="1"/>
  <c r="F14" i="1" l="1"/>
  <c r="E62" i="1" l="1"/>
  <c r="E91" i="1"/>
  <c r="E90" i="1" s="1"/>
  <c r="F91" i="1"/>
  <c r="E32" i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F90" i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H141" i="1"/>
  <c r="E127" i="1"/>
  <c r="F141" i="1"/>
  <c r="G127" i="1"/>
  <c r="G101" i="1"/>
  <c r="G99" i="1"/>
  <c r="G98" i="1"/>
  <c r="G97" i="1"/>
  <c r="G96" i="1"/>
  <c r="G95" i="1"/>
  <c r="G94" i="1"/>
  <c r="G93" i="1"/>
  <c r="G92" i="1"/>
  <c r="D91" i="1"/>
  <c r="G141" i="1" l="1"/>
  <c r="G91" i="1"/>
  <c r="G90" i="1" s="1"/>
  <c r="H90" i="1"/>
  <c r="E141" i="1"/>
  <c r="D90" i="1"/>
  <c r="G89" i="1"/>
  <c r="G88" i="1"/>
  <c r="H87" i="1"/>
  <c r="F87" i="1"/>
  <c r="E87" i="1"/>
  <c r="D87" i="1"/>
  <c r="H86" i="1"/>
  <c r="G86" i="1"/>
  <c r="F86" i="1"/>
  <c r="E86" i="1"/>
  <c r="D80" i="1"/>
  <c r="G66" i="1"/>
  <c r="H62" i="1"/>
  <c r="F62" i="1"/>
  <c r="F103" i="1" l="1"/>
  <c r="D103" i="1"/>
  <c r="H68" i="1"/>
  <c r="H103" i="1"/>
  <c r="G87" i="1"/>
  <c r="G103" i="1" s="1"/>
  <c r="F68" i="1"/>
  <c r="G62" i="1"/>
  <c r="E68" i="1"/>
  <c r="H58" i="1"/>
  <c r="G58" i="1"/>
  <c r="F58" i="1"/>
  <c r="E58" i="1"/>
  <c r="G68" i="1" l="1"/>
  <c r="E103" i="1"/>
  <c r="H40" i="1"/>
  <c r="H39" i="1"/>
  <c r="H38" i="1"/>
  <c r="H37" i="1"/>
  <c r="H36" i="1"/>
  <c r="H35" i="1"/>
  <c r="H33" i="1" l="1"/>
  <c r="I32" i="1"/>
  <c r="H34" i="1" l="1"/>
  <c r="H32" i="1" s="1"/>
  <c r="F32" i="1"/>
  <c r="D32" i="1"/>
  <c r="H31" i="1"/>
  <c r="F30" i="1" l="1"/>
  <c r="H29" i="1"/>
  <c r="H28" i="1"/>
  <c r="H27" i="1"/>
  <c r="H26" i="1"/>
  <c r="I25" i="1"/>
  <c r="I24" i="1" s="1"/>
  <c r="F25" i="1"/>
  <c r="E25" i="1"/>
  <c r="D25" i="1"/>
  <c r="D24" i="1" s="1"/>
  <c r="H30" i="1" l="1"/>
  <c r="H25" i="1" s="1"/>
  <c r="H24" i="1" s="1"/>
  <c r="F24" i="1"/>
  <c r="E24" i="1"/>
  <c r="H23" i="1"/>
  <c r="H22" i="1"/>
  <c r="I21" i="1"/>
  <c r="I41" i="1" s="1"/>
  <c r="F21" i="1"/>
  <c r="E21" i="1"/>
  <c r="D21" i="1"/>
  <c r="H14" i="1"/>
  <c r="D14" i="1"/>
  <c r="E41" i="1" l="1"/>
  <c r="H21" i="1"/>
  <c r="H41" i="1" s="1"/>
  <c r="F41" i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<sst xmlns="http://schemas.openxmlformats.org/spreadsheetml/2006/main" count="218" uniqueCount="108">
  <si>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</si>
  <si>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</si>
  <si>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</si>
  <si>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</si>
  <si>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</si>
  <si>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</si>
  <si>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</si>
  <si>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</si>
  <si>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</si>
  <si>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</si>
  <si>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</si>
  <si>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</si>
  <si>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</si>
  <si>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</si>
  <si>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</si>
  <si>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</si>
  <si>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</si>
  <si>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</si>
  <si>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</si>
  <si>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</si>
  <si>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</si>
  <si>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</si>
  <si>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</si>
  <si>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</si>
  <si>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</si>
  <si>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</si>
  <si>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</si>
  <si>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</si>
  <si>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</si>
  <si>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</si>
  <si>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</si>
  <si>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</si>
  <si>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</si>
  <si>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</si>
  <si>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</si>
  <si>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</si>
  <si>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</si>
  <si>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</si>
  <si>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</si>
  <si>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</si>
  <si>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</si>
  <si>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</si>
  <si>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</si>
  <si>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</si>
  <si>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</si>
  <si>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</si>
  <si>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</si>
  <si>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</si>
  <si>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</si>
  <si>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</si>
  <si>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</si>
  <si>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</si>
  <si>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</si>
  <si>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</si>
  <si>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</si>
  <si>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</si>
  <si>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</si>
  <si>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</si>
  <si>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</si>
  <si>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</si>
  <si>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</si>
  <si>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</si>
  <si>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</si>
  <si>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</si>
  <si>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</si>
  <si>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</si>
  <si>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</si>
  <si>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</si>
  <si>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</si>
  <si>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</si>
  <si>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</si>
  <si>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</si>
  <si>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</si>
  <si>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</si>
  <si>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</si>
  <si>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</si>
  <si>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</si>
  <si>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</si>
  <si>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</si>
  <si>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</si>
  <si>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</si>
  <si>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</si>
  <si>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</si>
  <si>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</si>
  <si>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</si>
  <si>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</si>
  <si>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</si>
  <si>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</si>
  <si>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</si>
  <si>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</si>
  <si>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</si>
  <si>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</si>
  <si>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</si>
  <si>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</si>
  <si>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</si>
  <si>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</si>
  <si>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</si>
  <si>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</si>
  <si>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</si>
  <si>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</si>
  <si>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</si>
  <si>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</si>
  <si>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</si>
  <si>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t>LANDET KVANTUM UKE 45</t>
  </si>
  <si>
    <t>LANDET KVANTUM T.O.M UKE 45</t>
  </si>
  <si>
    <t>LANDET KVANTUM T.O.M. UKE 45 2013</t>
  </si>
  <si>
    <r>
      <t xml:space="preserve">4 </t>
    </r>
    <r>
      <rPr>
        <sz val="9"/>
        <color theme="1"/>
        <rFont val="Calibri"/>
        <family val="2"/>
      </rPr>
      <t>Registrert rekreasjonsfiske utgjør 1 020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</si>
  <si>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290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</si>
</sst>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55" fillId="0" borderId="81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5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1.42578125" style="86" customWidth="1"/>
    <col min="11" max="11" width="0.85546875" style="5" customWidth="1"/>
    <col min="12" max="12" width="0.7109375" style="86" customWidth="1"/>
    <col min="13" max="16383" width="8.7109375" hidden="1"/>
    <col min="16384" max="16384" width="0.5703125" customWidth="1"/>
  </cols>
  <sheetData>
    <row r="1" spans="2:12" s="86" customFormat="1" ht="7.9" customHeight="1" thickBot="1" x14ac:dyDescent="0.3"/>
    <row r="2" spans="2:12" ht="31.5" customHeight="1" thickTop="1" thickBot="1" x14ac:dyDescent="0.3">
      <c r="B2" s="380" t="s">
        <v>87</v>
      </c>
      <c r="C2" s="381"/>
      <c r="D2" s="381"/>
      <c r="E2" s="381"/>
      <c r="F2" s="381"/>
      <c r="G2" s="381"/>
      <c r="H2" s="381"/>
      <c r="I2" s="381"/>
      <c r="J2" s="381"/>
      <c r="K2" s="382"/>
      <c r="L2" s="276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3" t="s">
        <v>1</v>
      </c>
      <c r="C7" s="384"/>
      <c r="D7" s="384"/>
      <c r="E7" s="384"/>
      <c r="F7" s="384"/>
      <c r="G7" s="384"/>
      <c r="H7" s="384"/>
      <c r="I7" s="384"/>
      <c r="J7" s="384"/>
      <c r="K7" s="385"/>
      <c r="L7" s="335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86" t="s">
        <v>2</v>
      </c>
      <c r="D9" s="387"/>
      <c r="E9" s="386" t="s">
        <v>21</v>
      </c>
      <c r="F9" s="387"/>
      <c r="G9" s="386" t="s">
        <v>22</v>
      </c>
      <c r="H9" s="387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404" t="s">
        <v>86</v>
      </c>
      <c r="D16" s="404"/>
      <c r="E16" s="404"/>
      <c r="F16" s="404"/>
      <c r="G16" s="404"/>
      <c r="H16" s="404"/>
      <c r="I16" s="404"/>
      <c r="J16" s="320"/>
      <c r="K16" s="169"/>
      <c r="L16" s="168"/>
    </row>
    <row r="17" spans="1:12" ht="13.5" customHeight="1" thickBot="1" x14ac:dyDescent="0.3">
      <c r="B17" s="170"/>
      <c r="C17" s="405"/>
      <c r="D17" s="405"/>
      <c r="E17" s="405"/>
      <c r="F17" s="405"/>
      <c r="G17" s="405"/>
      <c r="H17" s="405"/>
      <c r="I17" s="405"/>
      <c r="J17" s="321"/>
      <c r="K17" s="172"/>
      <c r="L17" s="161"/>
    </row>
    <row r="18" spans="1:12" ht="17.100000000000001" customHeight="1" x14ac:dyDescent="0.25">
      <c r="B18" s="388" t="s">
        <v>8</v>
      </c>
      <c r="C18" s="389"/>
      <c r="D18" s="389"/>
      <c r="E18" s="389"/>
      <c r="F18" s="389"/>
      <c r="G18" s="389"/>
      <c r="H18" s="389"/>
      <c r="I18" s="389"/>
      <c r="J18" s="389"/>
      <c r="K18" s="390"/>
      <c r="L18" s="335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81" t="s">
        <v>103</v>
      </c>
      <c r="F20" s="281" t="s">
        <v>104</v>
      </c>
      <c r="G20" s="281" t="s">
        <v>31</v>
      </c>
      <c r="H20" s="281" t="s">
        <v>85</v>
      </c>
      <c r="I20" s="282" t="s">
        <v>105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38">
        <f>D23+D22</f>
        <v>146527</v>
      </c>
      <c r="E21" s="344">
        <f>E23+E22</f>
        <v>5578.3917000000074</v>
      </c>
      <c r="F21" s="344">
        <f>F23+F22</f>
        <v>123434.01770000001</v>
      </c>
      <c r="G21" s="344"/>
      <c r="H21" s="344">
        <f>H23+H22</f>
        <v>23092.982299999996</v>
      </c>
      <c r="I21" s="327">
        <f>I23+I22</f>
        <v>109654.34379999999</v>
      </c>
      <c r="J21" s="322"/>
      <c r="K21" s="173"/>
      <c r="L21" s="204"/>
    </row>
    <row r="22" spans="1:12" ht="14.1" customHeight="1" x14ac:dyDescent="0.25">
      <c r="B22" s="162"/>
      <c r="C22" s="228" t="s">
        <v>12</v>
      </c>
      <c r="D22" s="339">
        <v>145777</v>
      </c>
      <c r="E22" s="345">
        <v>5578.3917000000074</v>
      </c>
      <c r="F22" s="345">
        <v>122375.7841</v>
      </c>
      <c r="G22" s="345"/>
      <c r="H22" s="345">
        <f>D22-F22</f>
        <v>23401.215899999996</v>
      </c>
      <c r="I22" s="328">
        <v>109248.81759999999</v>
      </c>
      <c r="J22" s="323"/>
      <c r="K22" s="173"/>
      <c r="L22" s="204"/>
    </row>
    <row r="23" spans="1:12" ht="14.1" customHeight="1" thickBot="1" x14ac:dyDescent="0.3">
      <c r="B23" s="162"/>
      <c r="C23" s="229" t="s">
        <v>11</v>
      </c>
      <c r="D23" s="340">
        <v>750</v>
      </c>
      <c r="E23" s="346"/>
      <c r="F23" s="346">
        <v>1058.2336</v>
      </c>
      <c r="G23" s="346"/>
      <c r="H23" s="346">
        <f>D23-F23</f>
        <v>-308.23360000000002</v>
      </c>
      <c r="I23" s="329">
        <v>405.52620000000002</v>
      </c>
      <c r="J23" s="323"/>
      <c r="K23" s="173"/>
      <c r="L23" s="204"/>
    </row>
    <row r="24" spans="1:12" ht="14.1" customHeight="1" x14ac:dyDescent="0.25">
      <c r="B24" s="162"/>
      <c r="C24" s="227" t="s">
        <v>18</v>
      </c>
      <c r="D24" s="338">
        <f>D32+D31+D25</f>
        <v>305199</v>
      </c>
      <c r="E24" s="344">
        <f>E32+E31+E25</f>
        <v>1791.5196999999935</v>
      </c>
      <c r="F24" s="344">
        <f>F25+F31+F32</f>
        <v>292645.85464999999</v>
      </c>
      <c r="G24" s="344"/>
      <c r="H24" s="344">
        <f>H25+H31+H32</f>
        <v>14182.14535000001</v>
      </c>
      <c r="I24" s="327">
        <f>I25+I31+I32</f>
        <v>270916.19710000005</v>
      </c>
      <c r="J24" s="322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41">
        <f>D26+D27+D28+D29+D30</f>
        <v>237977</v>
      </c>
      <c r="E25" s="347">
        <f>E26+E27+E28+E29</f>
        <v>758.21509999999398</v>
      </c>
      <c r="F25" s="347">
        <f>F26+F27+F28+F29</f>
        <v>233818.60824999999</v>
      </c>
      <c r="G25" s="347"/>
      <c r="H25" s="347">
        <f>H26+H27+H28+H29+H30</f>
        <v>4158.3917500000098</v>
      </c>
      <c r="I25" s="330">
        <f>I26+I27+I28+I29+I30</f>
        <v>216772.89030000003</v>
      </c>
      <c r="J25" s="324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42">
        <v>59178</v>
      </c>
      <c r="E26" s="348">
        <v>148.73699999999371</v>
      </c>
      <c r="F26" s="348">
        <v>73001.669649999996</v>
      </c>
      <c r="G26" s="348">
        <v>3949</v>
      </c>
      <c r="H26" s="348">
        <f>D26-F26+G26</f>
        <v>-9874.6696499999962</v>
      </c>
      <c r="I26" s="331">
        <v>52621.985800000002</v>
      </c>
      <c r="J26" s="325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42">
        <v>56592</v>
      </c>
      <c r="E27" s="348">
        <v>287.46809999999823</v>
      </c>
      <c r="F27" s="348">
        <v>61104.886899999998</v>
      </c>
      <c r="G27" s="348">
        <v>3526</v>
      </c>
      <c r="H27" s="348">
        <f>D27-F27+G27</f>
        <v>-986.88689999999769</v>
      </c>
      <c r="I27" s="331">
        <v>60608.369400000003</v>
      </c>
      <c r="J27" s="325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42">
        <v>57631</v>
      </c>
      <c r="E28" s="348">
        <v>178.04209999999875</v>
      </c>
      <c r="F28" s="348">
        <v>60392.34</v>
      </c>
      <c r="G28" s="348">
        <v>5183</v>
      </c>
      <c r="H28" s="348">
        <f>D28-F28+G28</f>
        <v>2421.6600000000035</v>
      </c>
      <c r="I28" s="331">
        <v>61698.244400000003</v>
      </c>
      <c r="J28" s="325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42">
        <v>38555</v>
      </c>
      <c r="E29" s="348">
        <v>143.96790000000328</v>
      </c>
      <c r="F29" s="348">
        <v>39319.7117</v>
      </c>
      <c r="G29" s="348">
        <v>2231</v>
      </c>
      <c r="H29" s="348">
        <f>D29-F29+G29</f>
        <v>1466.2883000000002</v>
      </c>
      <c r="I29" s="331">
        <v>41844.290699999998</v>
      </c>
      <c r="J29" s="325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42">
        <v>26021</v>
      </c>
      <c r="E30" s="348">
        <v>562</v>
      </c>
      <c r="F30" s="348">
        <f>SUM(G26:G29)</f>
        <v>14889</v>
      </c>
      <c r="G30" s="348"/>
      <c r="H30" s="348">
        <f>D30-F30</f>
        <v>11132</v>
      </c>
      <c r="I30" s="331"/>
      <c r="J30" s="325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41">
        <v>38109</v>
      </c>
      <c r="E31" s="347">
        <v>990.68679999999949</v>
      </c>
      <c r="F31" s="347">
        <v>27350.631399999998</v>
      </c>
      <c r="G31" s="347"/>
      <c r="H31" s="347">
        <f>D31-F31</f>
        <v>10758.368600000002</v>
      </c>
      <c r="I31" s="330">
        <v>31628.8109</v>
      </c>
      <c r="J31" s="324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41">
        <f>D33+D34</f>
        <v>29113</v>
      </c>
      <c r="E32" s="347">
        <f>E34+E33</f>
        <v>42.617799999999988</v>
      </c>
      <c r="F32" s="347">
        <f>F33+F34</f>
        <v>31476.615000000002</v>
      </c>
      <c r="G32" s="347"/>
      <c r="H32" s="347">
        <f>H33+H34</f>
        <v>-734.6150000000016</v>
      </c>
      <c r="I32" s="330">
        <f>I33</f>
        <v>22514.495900000002</v>
      </c>
      <c r="J32" s="324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42">
        <v>25929</v>
      </c>
      <c r="E33" s="348">
        <v>11.617799999999988</v>
      </c>
      <c r="F33" s="348">
        <f>31476.615-G33</f>
        <v>29847.615000000002</v>
      </c>
      <c r="G33" s="348">
        <v>1629</v>
      </c>
      <c r="H33" s="348">
        <f>D33-F33+G33</f>
        <v>-2289.6150000000016</v>
      </c>
      <c r="I33" s="331">
        <v>22514.495900000002</v>
      </c>
      <c r="J33" s="325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69">
        <v>3184</v>
      </c>
      <c r="E34" s="349">
        <v>31</v>
      </c>
      <c r="F34" s="349">
        <f>G33</f>
        <v>1629</v>
      </c>
      <c r="G34" s="349"/>
      <c r="H34" s="349">
        <f t="shared" ref="H34:H39" si="0">D34-F34</f>
        <v>1555</v>
      </c>
      <c r="I34" s="332"/>
      <c r="J34" s="325"/>
      <c r="K34" s="173"/>
      <c r="L34" s="204"/>
    </row>
    <row r="35" spans="1:12" ht="15.75" customHeight="1" thickBot="1" x14ac:dyDescent="0.3">
      <c r="B35" s="162"/>
      <c r="C35" s="233" t="s">
        <v>93</v>
      </c>
      <c r="D35" s="343">
        <v>4000</v>
      </c>
      <c r="E35" s="350">
        <v>14.126999999999953</v>
      </c>
      <c r="F35" s="350">
        <v>1852.2754</v>
      </c>
      <c r="G35" s="350"/>
      <c r="H35" s="350">
        <f>D35-F35</f>
        <v>2147.7246</v>
      </c>
      <c r="I35" s="333"/>
      <c r="J35" s="322"/>
      <c r="K35" s="173"/>
      <c r="L35" s="204"/>
    </row>
    <row r="36" spans="1:12" ht="14.1" customHeight="1" thickBot="1" x14ac:dyDescent="0.3">
      <c r="B36" s="162"/>
      <c r="C36" s="233" t="s">
        <v>13</v>
      </c>
      <c r="D36" s="343">
        <v>513</v>
      </c>
      <c r="E36" s="350"/>
      <c r="F36" s="350">
        <v>180.55009999999999</v>
      </c>
      <c r="G36" s="350"/>
      <c r="H36" s="350">
        <f t="shared" si="0"/>
        <v>332.44990000000001</v>
      </c>
      <c r="I36" s="333">
        <v>4467.6278000000002</v>
      </c>
      <c r="J36" s="322"/>
      <c r="K36" s="173"/>
      <c r="L36" s="204"/>
    </row>
    <row r="37" spans="1:12" ht="17.25" customHeight="1" thickBot="1" x14ac:dyDescent="0.3">
      <c r="B37" s="162"/>
      <c r="C37" s="233" t="s">
        <v>62</v>
      </c>
      <c r="D37" s="343">
        <v>3000</v>
      </c>
      <c r="E37" s="350">
        <v>6</v>
      </c>
      <c r="F37" s="350">
        <v>642</v>
      </c>
      <c r="G37" s="350"/>
      <c r="H37" s="350">
        <f t="shared" si="0"/>
        <v>2358</v>
      </c>
      <c r="I37" s="333"/>
      <c r="J37" s="322"/>
      <c r="K37" s="173"/>
      <c r="L37" s="204"/>
    </row>
    <row r="38" spans="1:12" ht="17.25" customHeight="1" thickBot="1" x14ac:dyDescent="0.3">
      <c r="B38" s="162"/>
      <c r="C38" s="233" t="s">
        <v>82</v>
      </c>
      <c r="D38" s="343">
        <v>7000</v>
      </c>
      <c r="E38" s="350"/>
      <c r="F38" s="350">
        <v>7000</v>
      </c>
      <c r="G38" s="350"/>
      <c r="H38" s="350">
        <f t="shared" si="0"/>
        <v>0</v>
      </c>
      <c r="I38" s="333">
        <v>675.92960000000005</v>
      </c>
      <c r="J38" s="322"/>
      <c r="K38" s="173"/>
      <c r="L38" s="204"/>
    </row>
    <row r="39" spans="1:12" ht="17.25" customHeight="1" thickBot="1" x14ac:dyDescent="0.3">
      <c r="B39" s="162"/>
      <c r="C39" s="233" t="s">
        <v>68</v>
      </c>
      <c r="D39" s="343">
        <v>200</v>
      </c>
      <c r="E39" s="350"/>
      <c r="F39" s="350"/>
      <c r="G39" s="350"/>
      <c r="H39" s="350">
        <f t="shared" si="0"/>
        <v>200</v>
      </c>
      <c r="I39" s="333"/>
      <c r="J39" s="322"/>
      <c r="K39" s="173"/>
      <c r="L39" s="204"/>
    </row>
    <row r="40" spans="1:12" ht="14.1" customHeight="1" thickBot="1" x14ac:dyDescent="0.3">
      <c r="B40" s="162"/>
      <c r="C40" s="199" t="s">
        <v>14</v>
      </c>
      <c r="D40" s="343"/>
      <c r="E40" s="350">
        <v>-5.7164999999804422</v>
      </c>
      <c r="F40" s="350">
        <v>81.471850000030827</v>
      </c>
      <c r="G40" s="350"/>
      <c r="H40" s="350">
        <f>D40-F40</f>
        <v>-81.471850000030827</v>
      </c>
      <c r="I40" s="333">
        <v>437.12559999997029</v>
      </c>
      <c r="J40" s="322"/>
      <c r="K40" s="173"/>
      <c r="L40" s="204"/>
    </row>
    <row r="41" spans="1:12" ht="16.5" customHeight="1" thickBot="1" x14ac:dyDescent="0.3">
      <c r="B41" s="162"/>
      <c r="C41" s="246" t="s">
        <v>9</v>
      </c>
      <c r="D41" s="265">
        <f>D21+D24+D35+D36+D37+D38+D39+D40</f>
        <v>466439</v>
      </c>
      <c r="E41" s="317">
        <f>E21+E24+E35+E36+E37+E38+E39+E40</f>
        <v>7384.3219000000208</v>
      </c>
      <c r="F41" s="317">
        <f>F21+F24+F35+F36+F37+F38+F39+F40</f>
        <v>425836.16970000003</v>
      </c>
      <c r="G41" s="317"/>
      <c r="H41" s="317">
        <f>H21+H24+H35+H36+H37+H38+H39+H40</f>
        <v>42231.83029999998</v>
      </c>
      <c r="I41" s="319">
        <f>I21+I24+I35+I36+I37+I38+I39+I40</f>
        <v>386151.22389999998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376" t="s">
        <v>106</v>
      </c>
      <c r="D45" s="378"/>
      <c r="E45" s="378"/>
      <c r="F45" s="378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83" t="s">
        <v>1</v>
      </c>
      <c r="C49" s="384"/>
      <c r="D49" s="384"/>
      <c r="E49" s="384"/>
      <c r="F49" s="384"/>
      <c r="G49" s="384"/>
      <c r="H49" s="384"/>
      <c r="I49" s="384"/>
      <c r="J49" s="384"/>
      <c r="K49" s="385"/>
      <c r="L49" s="335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409" t="s">
        <v>2</v>
      </c>
      <c r="D51" s="410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88" t="s">
        <v>8</v>
      </c>
      <c r="C57" s="389"/>
      <c r="D57" s="389"/>
      <c r="E57" s="389"/>
      <c r="F57" s="389"/>
      <c r="G57" s="389"/>
      <c r="H57" s="389"/>
      <c r="I57" s="389"/>
      <c r="J57" s="389"/>
      <c r="K57" s="390"/>
      <c r="L57" s="335"/>
    </row>
    <row r="58" spans="2:12" s="3" customFormat="1" ht="48" customHeight="1" thickBot="1" x14ac:dyDescent="0.3">
      <c r="B58" s="188"/>
      <c r="C58" s="244" t="s">
        <v>20</v>
      </c>
      <c r="D58" s="299" t="s">
        <v>21</v>
      </c>
      <c r="E58" s="281" t="str">
        <f>E20</f>
        <v>LANDET KVANTUM UKE 45</v>
      </c>
      <c r="F58" s="281" t="str">
        <f>F20</f>
        <v>LANDET KVANTUM T.O.M UKE 45</v>
      </c>
      <c r="G58" s="281" t="str">
        <f>H20</f>
        <v>RESTKVOTER</v>
      </c>
      <c r="H58" s="282" t="str">
        <f>I20</f>
        <v>LANDET KVANTUM T.O.M. UKE 45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395"/>
      <c r="E59" s="297">
        <v>139.9811000000002</v>
      </c>
      <c r="F59" s="297">
        <v>1631.5440000000001</v>
      </c>
      <c r="G59" s="398"/>
      <c r="H59" s="297">
        <v>1404.9209000000001</v>
      </c>
      <c r="I59" s="208"/>
      <c r="J59" s="208"/>
      <c r="K59" s="275"/>
      <c r="L59" s="144"/>
    </row>
    <row r="60" spans="2:12" ht="14.1" customHeight="1" x14ac:dyDescent="0.25">
      <c r="B60" s="191"/>
      <c r="C60" s="193" t="s">
        <v>35</v>
      </c>
      <c r="D60" s="396"/>
      <c r="E60" s="296">
        <v>22.352299999999786</v>
      </c>
      <c r="F60" s="296">
        <v>1150.9188999999999</v>
      </c>
      <c r="G60" s="399"/>
      <c r="H60" s="296">
        <v>1584.02</v>
      </c>
      <c r="I60" s="208"/>
      <c r="J60" s="208"/>
      <c r="K60" s="275"/>
      <c r="L60" s="144"/>
    </row>
    <row r="61" spans="2:12" ht="14.1" customHeight="1" thickBot="1" x14ac:dyDescent="0.3">
      <c r="B61" s="191"/>
      <c r="C61" s="194" t="s">
        <v>39</v>
      </c>
      <c r="D61" s="397"/>
      <c r="E61" s="295">
        <v>5.8359000000000094</v>
      </c>
      <c r="F61" s="295">
        <v>137.2826</v>
      </c>
      <c r="G61" s="400"/>
      <c r="H61" s="295">
        <v>94.410499999999999</v>
      </c>
      <c r="I61" s="208"/>
      <c r="J61" s="208"/>
      <c r="K61" s="275"/>
      <c r="L61" s="144"/>
    </row>
    <row r="62" spans="2:12" s="122" customFormat="1" ht="15.6" customHeight="1" x14ac:dyDescent="0.25">
      <c r="B62" s="209"/>
      <c r="C62" s="195" t="s">
        <v>69</v>
      </c>
      <c r="D62" s="300">
        <v>5500</v>
      </c>
      <c r="E62" s="296">
        <f>SUM(E63:E65)</f>
        <v>3.9088000000001557</v>
      </c>
      <c r="F62" s="296">
        <f>F63+F64+F65</f>
        <v>5674.8042999999998</v>
      </c>
      <c r="G62" s="296">
        <f>D62-F62</f>
        <v>-174.80429999999978</v>
      </c>
      <c r="H62" s="296">
        <f>H63+H64+H65</f>
        <v>4859.7905000000001</v>
      </c>
      <c r="I62" s="210"/>
      <c r="J62" s="210"/>
      <c r="K62" s="275"/>
      <c r="L62" s="144"/>
    </row>
    <row r="63" spans="2:12" s="24" customFormat="1" ht="14.1" customHeight="1" x14ac:dyDescent="0.25">
      <c r="B63" s="196"/>
      <c r="C63" s="197" t="s">
        <v>40</v>
      </c>
      <c r="D63" s="301"/>
      <c r="E63" s="289"/>
      <c r="F63" s="289">
        <v>2384.7224999999999</v>
      </c>
      <c r="G63" s="289"/>
      <c r="H63" s="289">
        <v>2189.7811999999999</v>
      </c>
      <c r="I63" s="198"/>
      <c r="J63" s="198"/>
      <c r="K63" s="275"/>
      <c r="L63" s="144"/>
    </row>
    <row r="64" spans="2:12" s="24" customFormat="1" ht="14.1" customHeight="1" x14ac:dyDescent="0.25">
      <c r="B64" s="196"/>
      <c r="C64" s="197" t="s">
        <v>41</v>
      </c>
      <c r="D64" s="301"/>
      <c r="E64" s="289">
        <v>3.9088000000001557</v>
      </c>
      <c r="F64" s="289">
        <v>2423.5459000000001</v>
      </c>
      <c r="G64" s="289"/>
      <c r="H64" s="289">
        <v>1913.3213000000001</v>
      </c>
      <c r="I64" s="235"/>
      <c r="J64" s="235"/>
      <c r="K64" s="275"/>
      <c r="L64" s="144"/>
    </row>
    <row r="65" spans="2:12" s="24" customFormat="1" ht="14.1" customHeight="1" thickBot="1" x14ac:dyDescent="0.3">
      <c r="B65" s="196"/>
      <c r="C65" s="197" t="s">
        <v>42</v>
      </c>
      <c r="D65" s="301"/>
      <c r="E65" s="289"/>
      <c r="F65" s="289">
        <v>866.53589999999997</v>
      </c>
      <c r="G65" s="289"/>
      <c r="H65" s="289">
        <v>756.68799999999999</v>
      </c>
      <c r="I65" s="235"/>
      <c r="J65" s="235"/>
      <c r="K65" s="275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92"/>
      <c r="F66" s="292">
        <v>0.96160000000000001</v>
      </c>
      <c r="G66" s="292">
        <f>D66-F66</f>
        <v>199.0384</v>
      </c>
      <c r="H66" s="292">
        <v>282.03680000000003</v>
      </c>
      <c r="I66" s="204"/>
      <c r="J66" s="204"/>
      <c r="K66" s="275"/>
      <c r="L66" s="144"/>
    </row>
    <row r="67" spans="2:12" ht="14.1" customHeight="1" thickBot="1" x14ac:dyDescent="0.3">
      <c r="B67" s="162"/>
      <c r="C67" s="199" t="s">
        <v>14</v>
      </c>
      <c r="D67" s="254"/>
      <c r="E67" s="292"/>
      <c r="F67" s="292">
        <v>189.90679999999884</v>
      </c>
      <c r="G67" s="292"/>
      <c r="H67" s="292">
        <v>207.61189999999988</v>
      </c>
      <c r="I67" s="204"/>
      <c r="J67" s="204"/>
      <c r="K67" s="275"/>
      <c r="L67" s="144"/>
    </row>
    <row r="68" spans="2:12" s="3" customFormat="1" ht="16.5" customHeight="1" thickBot="1" x14ac:dyDescent="0.3">
      <c r="B68" s="160"/>
      <c r="C68" s="246" t="s">
        <v>9</v>
      </c>
      <c r="D68" s="265">
        <v>9675</v>
      </c>
      <c r="E68" s="317">
        <f>E59+E60+E61+E62+E66+E67</f>
        <v>172.07810000000015</v>
      </c>
      <c r="F68" s="317">
        <f>F59+F60+F61+F62+F66+F67</f>
        <v>8785.4182000000001</v>
      </c>
      <c r="G68" s="317">
        <f>D68-F68</f>
        <v>889.58179999999993</v>
      </c>
      <c r="H68" s="319">
        <f>H59+H60+H61+H62+H66+H67</f>
        <v>8432.7906000000003</v>
      </c>
      <c r="I68" s="225"/>
      <c r="J68" s="225"/>
      <c r="K68" s="275"/>
      <c r="L68" s="144"/>
    </row>
    <row r="69" spans="2:12" s="3" customFormat="1" ht="19.149999999999999" customHeight="1" thickBot="1" x14ac:dyDescent="0.3">
      <c r="B69" s="205"/>
      <c r="C69" s="401"/>
      <c r="D69" s="401"/>
      <c r="E69" s="401"/>
      <c r="F69" s="337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83" t="s">
        <v>1</v>
      </c>
      <c r="C74" s="384"/>
      <c r="D74" s="384"/>
      <c r="E74" s="384"/>
      <c r="F74" s="384"/>
      <c r="G74" s="384"/>
      <c r="H74" s="384"/>
      <c r="I74" s="384"/>
      <c r="J74" s="384"/>
      <c r="K74" s="385"/>
      <c r="L74" s="335"/>
    </row>
    <row r="75" spans="2:12" ht="12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86" t="s">
        <v>2</v>
      </c>
      <c r="D76" s="387"/>
      <c r="E76" s="386" t="s">
        <v>21</v>
      </c>
      <c r="F76" s="391"/>
      <c r="G76" s="386" t="s">
        <v>22</v>
      </c>
      <c r="H76" s="387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72" t="s">
        <v>5</v>
      </c>
      <c r="F77" s="223">
        <v>33148</v>
      </c>
      <c r="G77" s="271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71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73"/>
      <c r="G79" s="271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70" t="s">
        <v>97</v>
      </c>
      <c r="D81" s="371"/>
      <c r="E81" s="371"/>
      <c r="F81" s="371"/>
      <c r="G81" s="371"/>
      <c r="H81" s="371"/>
      <c r="I81" s="368"/>
      <c r="J81" s="161"/>
      <c r="K81" s="163"/>
      <c r="L81" s="161"/>
    </row>
    <row r="82" spans="1:12" ht="14.25" customHeight="1" x14ac:dyDescent="0.25">
      <c r="B82" s="162"/>
      <c r="C82" s="402" t="s">
        <v>96</v>
      </c>
      <c r="D82" s="402"/>
      <c r="E82" s="402"/>
      <c r="F82" s="402"/>
      <c r="G82" s="402"/>
      <c r="H82" s="402"/>
      <c r="I82" s="368"/>
      <c r="J82" s="161"/>
      <c r="K82" s="163"/>
      <c r="L82" s="161"/>
    </row>
    <row r="83" spans="1:12" ht="12" customHeight="1" thickBot="1" x14ac:dyDescent="0.3">
      <c r="B83" s="200"/>
      <c r="C83" s="403"/>
      <c r="D83" s="403"/>
      <c r="E83" s="403"/>
      <c r="F83" s="403"/>
      <c r="G83" s="403"/>
      <c r="H83" s="403"/>
      <c r="I83" s="202"/>
      <c r="J83" s="202"/>
      <c r="K83" s="203"/>
      <c r="L83" s="161"/>
    </row>
    <row r="84" spans="1:12" ht="14.1" customHeight="1" thickTop="1" x14ac:dyDescent="0.25">
      <c r="B84" s="392" t="s">
        <v>8</v>
      </c>
      <c r="C84" s="393"/>
      <c r="D84" s="393"/>
      <c r="E84" s="393"/>
      <c r="F84" s="393"/>
      <c r="G84" s="393"/>
      <c r="H84" s="393"/>
      <c r="I84" s="393"/>
      <c r="J84" s="393"/>
      <c r="K84" s="394"/>
      <c r="L84" s="335"/>
    </row>
    <row r="85" spans="1:12" ht="12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81" t="str">
        <f>E20</f>
        <v>LANDET KVANTUM UKE 45</v>
      </c>
      <c r="F86" s="281" t="str">
        <f>F20</f>
        <v>LANDET KVANTUM T.O.M UKE 45</v>
      </c>
      <c r="G86" s="281" t="str">
        <f>H20</f>
        <v>RESTKVOTER</v>
      </c>
      <c r="H86" s="282" t="str">
        <f>I20</f>
        <v>LANDET KVANTUM T.O.M. UKE 45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97">
        <f>D89+D88</f>
        <v>33148</v>
      </c>
      <c r="E87" s="297">
        <f>E89+E88</f>
        <v>1493.9687000000013</v>
      </c>
      <c r="F87" s="297">
        <f>F88+F89</f>
        <v>27510.688099999999</v>
      </c>
      <c r="G87" s="297">
        <f>G88+G89</f>
        <v>5637.3119000000006</v>
      </c>
      <c r="H87" s="351">
        <f>H88+H89</f>
        <v>29760.320200000002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90">
        <v>32398</v>
      </c>
      <c r="E88" s="290">
        <v>1493.9687000000013</v>
      </c>
      <c r="F88" s="290">
        <v>26839.8501</v>
      </c>
      <c r="G88" s="290">
        <f>D88-F88</f>
        <v>5558.1499000000003</v>
      </c>
      <c r="H88" s="354">
        <v>29467.861700000001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91">
        <v>750</v>
      </c>
      <c r="E89" s="291"/>
      <c r="F89" s="291">
        <v>670.83799999999997</v>
      </c>
      <c r="G89" s="291">
        <f>D89-F89</f>
        <v>79.162000000000035</v>
      </c>
      <c r="H89" s="355">
        <v>292.45850000000002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97">
        <f>E91+E97+E98</f>
        <v>887.69469999999978</v>
      </c>
      <c r="F90" s="297">
        <f>F91+F97+F98</f>
        <v>51075.696199999991</v>
      </c>
      <c r="G90" s="297">
        <f>G91+G97+G98</f>
        <v>3816.3038000000006</v>
      </c>
      <c r="H90" s="351">
        <f>H91+H97+H98</f>
        <v>52971.049100000004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298">
        <f>E92+E93+E94+E95+E96</f>
        <v>565.35549999999967</v>
      </c>
      <c r="F91" s="298">
        <f>F92+F93+F94+F95+F96</f>
        <v>41709.881999999998</v>
      </c>
      <c r="G91" s="298">
        <f>G92+G93+G94+G95+G96</f>
        <v>-879.88199999999961</v>
      </c>
      <c r="H91" s="356">
        <f>H92+H93+H95+H96</f>
        <v>42416.707900000001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289">
        <v>9257</v>
      </c>
      <c r="E92" s="309">
        <v>221.51570000000174</v>
      </c>
      <c r="F92" s="309">
        <v>8669.0400000000009</v>
      </c>
      <c r="G92" s="309">
        <f>D92-F92</f>
        <v>587.95999999999913</v>
      </c>
      <c r="H92" s="357">
        <v>8505.8438000000006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289">
        <v>8534</v>
      </c>
      <c r="E93" s="309">
        <v>129.52199999999903</v>
      </c>
      <c r="F93" s="309">
        <v>10336.4234</v>
      </c>
      <c r="G93" s="309">
        <f t="shared" ref="G93:G99" si="1">D93-F93</f>
        <v>-1802.4233999999997</v>
      </c>
      <c r="H93" s="357">
        <v>8929.3911000000007</v>
      </c>
      <c r="I93" s="204"/>
      <c r="J93" s="204"/>
      <c r="K93" s="173"/>
      <c r="L93" s="204"/>
    </row>
    <row r="94" spans="1:12" ht="15" x14ac:dyDescent="0.25">
      <c r="A94" s="24"/>
      <c r="B94" s="175"/>
      <c r="C94" s="241" t="s">
        <v>79</v>
      </c>
      <c r="D94" s="289">
        <v>4338</v>
      </c>
      <c r="E94" s="309">
        <v>86</v>
      </c>
      <c r="F94" s="309">
        <v>718</v>
      </c>
      <c r="G94" s="309">
        <f>D94-F94</f>
        <v>3620</v>
      </c>
      <c r="H94" s="357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289">
        <v>12045</v>
      </c>
      <c r="E95" s="309">
        <v>112.04409999999916</v>
      </c>
      <c r="F95" s="309">
        <v>13505.592199999999</v>
      </c>
      <c r="G95" s="309">
        <f t="shared" si="1"/>
        <v>-1460.5921999999991</v>
      </c>
      <c r="H95" s="357">
        <v>15090.4241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289">
        <v>6656</v>
      </c>
      <c r="E96" s="309">
        <v>16.273699999999735</v>
      </c>
      <c r="F96" s="309">
        <v>8480.8263999999999</v>
      </c>
      <c r="G96" s="309">
        <f t="shared" si="1"/>
        <v>-1824.8263999999999</v>
      </c>
      <c r="H96" s="357">
        <v>9891.0488999999998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298">
        <v>255.35440000000017</v>
      </c>
      <c r="F97" s="298">
        <v>7437.893</v>
      </c>
      <c r="G97" s="298">
        <f t="shared" si="1"/>
        <v>2297.107</v>
      </c>
      <c r="H97" s="356">
        <v>8574.0149999999994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94">
        <v>66.98479999999995</v>
      </c>
      <c r="F98" s="294">
        <v>1927.9212</v>
      </c>
      <c r="G98" s="294">
        <f t="shared" si="1"/>
        <v>2399.0788000000002</v>
      </c>
      <c r="H98" s="358">
        <v>1980.3262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92"/>
      <c r="F99" s="292">
        <v>215.87739999999999</v>
      </c>
      <c r="G99" s="292">
        <f t="shared" si="1"/>
        <v>368.12260000000003</v>
      </c>
      <c r="H99" s="353">
        <v>1465.5940000000001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72">
        <v>1560</v>
      </c>
      <c r="E100" s="373"/>
      <c r="F100" s="373"/>
      <c r="G100" s="373"/>
      <c r="H100" s="374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92"/>
      <c r="F101" s="292">
        <v>300</v>
      </c>
      <c r="G101" s="292">
        <f>D101-F101</f>
        <v>0</v>
      </c>
      <c r="H101" s="353">
        <v>57.9422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92"/>
      <c r="F102" s="292">
        <v>20.655399999988731</v>
      </c>
      <c r="G102" s="292"/>
      <c r="H102" s="353">
        <v>173.15729999999166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65">
        <f>D87+D90+D99+D100+D101+D102</f>
        <v>90484</v>
      </c>
      <c r="E103" s="317">
        <f>E87+E90+E99+E101+E102</f>
        <v>2381.6634000000013</v>
      </c>
      <c r="F103" s="317">
        <f>F87+F90+F99+F101+F102</f>
        <v>79122.917099999977</v>
      </c>
      <c r="G103" s="317">
        <f>G87+G90+G99+G101+G102</f>
        <v>9821.7383000000027</v>
      </c>
      <c r="H103" s="379">
        <f>H87+H90+H99+H101+H102</f>
        <v>84428.0628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377" t="s">
        <v>102</v>
      </c>
      <c r="D107" s="377"/>
      <c r="E107" s="377"/>
      <c r="F107" s="142"/>
      <c r="G107" s="142"/>
      <c r="H107" s="142"/>
      <c r="I107" s="28"/>
      <c r="J107" s="179"/>
      <c r="K107" s="29"/>
      <c r="L107" s="168"/>
    </row>
    <row r="108" spans="1:12" ht="12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6.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83" t="s">
        <v>1</v>
      </c>
      <c r="C110" s="384"/>
      <c r="D110" s="384"/>
      <c r="E110" s="384"/>
      <c r="F110" s="384"/>
      <c r="G110" s="384"/>
      <c r="H110" s="384"/>
      <c r="I110" s="384"/>
      <c r="J110" s="384"/>
      <c r="K110" s="385"/>
      <c r="L110" s="335"/>
    </row>
    <row r="111" spans="1:12" ht="14.1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86" t="s">
        <v>2</v>
      </c>
      <c r="D112" s="387"/>
      <c r="E112" s="386" t="s">
        <v>21</v>
      </c>
      <c r="F112" s="387"/>
      <c r="G112" s="386" t="s">
        <v>22</v>
      </c>
      <c r="H112" s="387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70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88" t="s">
        <v>8</v>
      </c>
      <c r="C119" s="389"/>
      <c r="D119" s="389"/>
      <c r="E119" s="389"/>
      <c r="F119" s="389"/>
      <c r="G119" s="389"/>
      <c r="H119" s="389"/>
      <c r="I119" s="389"/>
      <c r="J119" s="389"/>
      <c r="K119" s="390"/>
      <c r="L119" s="335"/>
    </row>
    <row r="120" spans="2:12" ht="13.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99" t="s">
        <v>21</v>
      </c>
      <c r="E121" s="274" t="str">
        <f>E20</f>
        <v>LANDET KVANTUM UKE 45</v>
      </c>
      <c r="F121" s="281" t="str">
        <f>F20</f>
        <v>LANDET KVANTUM T.O.M UKE 45</v>
      </c>
      <c r="G121" s="281" t="str">
        <f>H20</f>
        <v>RESTKVOTER</v>
      </c>
      <c r="H121" s="282" t="str">
        <f>I20</f>
        <v>LANDET KVANTUM T.O.M. UKE 45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6">
        <f>D123+D124+D125</f>
        <v>37000</v>
      </c>
      <c r="E122" s="304">
        <f>E123+E124+E125</f>
        <v>43.707099999999627</v>
      </c>
      <c r="F122" s="304">
        <f>F123+F124+F125</f>
        <v>37438.784</v>
      </c>
      <c r="G122" s="304">
        <f>G123+G124+G125</f>
        <v>-438.78399999999874</v>
      </c>
      <c r="H122" s="336">
        <f>H123+H124+H125</f>
        <v>37519.101900000001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7">
        <v>29600</v>
      </c>
      <c r="E123" s="302">
        <v>43.707099999999627</v>
      </c>
      <c r="F123" s="302">
        <v>31397.103299999999</v>
      </c>
      <c r="G123" s="302">
        <f>D123-F123</f>
        <v>-1797.1032999999989</v>
      </c>
      <c r="H123" s="311">
        <v>30261.907200000001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7">
        <v>6900</v>
      </c>
      <c r="E124" s="302"/>
      <c r="F124" s="302">
        <v>6041.6806999999999</v>
      </c>
      <c r="G124" s="302">
        <f>D124-F124</f>
        <v>858.31930000000011</v>
      </c>
      <c r="H124" s="311">
        <v>7257.1947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8">
        <v>500</v>
      </c>
      <c r="E125" s="306"/>
      <c r="F125" s="306"/>
      <c r="G125" s="306">
        <f>D125-F125</f>
        <v>500</v>
      </c>
      <c r="H125" s="312"/>
      <c r="I125" s="43"/>
      <c r="J125" s="204"/>
      <c r="K125" s="173"/>
      <c r="L125" s="204"/>
    </row>
    <row r="126" spans="2:12" s="122" customFormat="1" ht="13.5" customHeight="1" thickBot="1" x14ac:dyDescent="0.3">
      <c r="B126" s="124"/>
      <c r="C126" s="51" t="s">
        <v>45</v>
      </c>
      <c r="D126" s="269">
        <v>25000</v>
      </c>
      <c r="E126" s="305">
        <v>74.772000000000844</v>
      </c>
      <c r="F126" s="305">
        <v>28607.368200000001</v>
      </c>
      <c r="G126" s="305">
        <f>D126-F126</f>
        <v>-3607.3682000000008</v>
      </c>
      <c r="H126" s="313">
        <v>32381.518400000001</v>
      </c>
      <c r="I126" s="125"/>
      <c r="J126" s="125"/>
      <c r="K126" s="173"/>
      <c r="L126" s="204"/>
    </row>
    <row r="127" spans="2:12" s="86" customFormat="1" ht="12" customHeight="1" thickBot="1" x14ac:dyDescent="0.3">
      <c r="B127" s="9"/>
      <c r="C127" s="199" t="s">
        <v>18</v>
      </c>
      <c r="D127" s="343">
        <f>D128+D133+D136</f>
        <v>38937</v>
      </c>
      <c r="E127" s="308">
        <f>E128+E133+E136</f>
        <v>1199.9233999999997</v>
      </c>
      <c r="F127" s="308">
        <f>F136+F133+F128</f>
        <v>39655.675499999998</v>
      </c>
      <c r="G127" s="308">
        <f>D127-F127</f>
        <v>-718.67549999999756</v>
      </c>
      <c r="H127" s="314">
        <f>H128+H133+H136</f>
        <v>32918.183700000001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75">
        <f>D129+D130+D131+D132</f>
        <v>29437</v>
      </c>
      <c r="E128" s="307">
        <f>E129+E130+E131+E132</f>
        <v>1082.4492999999993</v>
      </c>
      <c r="F128" s="307">
        <f>F129+F130+F132+F131</f>
        <v>30922.713599999999</v>
      </c>
      <c r="G128" s="307">
        <f>G129+G130+G131+G132</f>
        <v>-1485.713600000001</v>
      </c>
      <c r="H128" s="315">
        <f>H129+H130+H131+H132</f>
        <v>25015.8992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42">
        <v>8330</v>
      </c>
      <c r="E129" s="310">
        <v>226.25659999999971</v>
      </c>
      <c r="F129" s="310">
        <v>4079.9641999999999</v>
      </c>
      <c r="G129" s="310">
        <f t="shared" ref="G129:G134" si="2">D129-F129</f>
        <v>4250.0357999999997</v>
      </c>
      <c r="H129" s="318">
        <v>4513.9387999999999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42">
        <v>7654</v>
      </c>
      <c r="E130" s="310">
        <v>306.70550000000003</v>
      </c>
      <c r="F130" s="310">
        <v>9253.6749</v>
      </c>
      <c r="G130" s="310">
        <f t="shared" si="2"/>
        <v>-1599.6749</v>
      </c>
      <c r="H130" s="318">
        <v>8773.5501000000004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42">
        <v>7625</v>
      </c>
      <c r="E131" s="310">
        <v>216.0020999999997</v>
      </c>
      <c r="F131" s="310">
        <v>10119.9791</v>
      </c>
      <c r="G131" s="310">
        <f t="shared" si="2"/>
        <v>-2494.9791000000005</v>
      </c>
      <c r="H131" s="318">
        <v>6243.4449000000004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42">
        <v>5828</v>
      </c>
      <c r="E132" s="310">
        <v>333.48509999999987</v>
      </c>
      <c r="F132" s="310">
        <v>7469.0954000000002</v>
      </c>
      <c r="G132" s="310">
        <f t="shared" si="2"/>
        <v>-1641.0954000000002</v>
      </c>
      <c r="H132" s="318">
        <v>5484.9654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70">
        <f>D134+D135</f>
        <v>4180</v>
      </c>
      <c r="E133" s="303">
        <f>E134</f>
        <v>0</v>
      </c>
      <c r="F133" s="303">
        <f>F135+F134</f>
        <v>4414.8171000000002</v>
      </c>
      <c r="G133" s="303">
        <f t="shared" si="2"/>
        <v>-234.81710000000021</v>
      </c>
      <c r="H133" s="316">
        <f>H134+H135</f>
        <v>3512.2530999999999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93"/>
      <c r="F134" s="293">
        <v>4414.8171000000002</v>
      </c>
      <c r="G134" s="293">
        <f t="shared" si="2"/>
        <v>-734.81710000000021</v>
      </c>
      <c r="H134" s="359">
        <v>3512.2530999999999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93"/>
      <c r="F135" s="293"/>
      <c r="G135" s="293"/>
      <c r="H135" s="359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94">
        <v>117.47410000000036</v>
      </c>
      <c r="F136" s="294">
        <v>4318.1448</v>
      </c>
      <c r="G136" s="294">
        <f>D136-F136</f>
        <v>1001.8552</v>
      </c>
      <c r="H136" s="358">
        <v>4390.0313999999998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95"/>
      <c r="F137" s="295">
        <v>6.6310000000000002</v>
      </c>
      <c r="G137" s="295">
        <f>D137-F137</f>
        <v>156.369</v>
      </c>
      <c r="H137" s="352">
        <v>813.10339999999997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92"/>
      <c r="F138" s="292">
        <v>2000</v>
      </c>
      <c r="G138" s="292">
        <f>D138-F138</f>
        <v>0</v>
      </c>
      <c r="H138" s="353">
        <v>267.39100000000002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92"/>
      <c r="F139" s="292">
        <v>299.69799999999998</v>
      </c>
      <c r="G139" s="292">
        <v>350</v>
      </c>
      <c r="H139" s="353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92">
        <v>-19.005600000004051</v>
      </c>
      <c r="F140" s="292">
        <v>359.78560000000289</v>
      </c>
      <c r="G140" s="292">
        <f>D140-F140</f>
        <v>-359.78560000000289</v>
      </c>
      <c r="H140" s="353">
        <v>288.39830000000075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26">
        <f>D122+D126+D127+D137+D138+D139+D140</f>
        <v>103450</v>
      </c>
      <c r="E141" s="326">
        <f>E122+E126+E127+E137+E138+E139+E140</f>
        <v>1299.3968999999961</v>
      </c>
      <c r="F141" s="326">
        <f>F122+F126+F127+F137+F138+F139+F140</f>
        <v>108367.9423</v>
      </c>
      <c r="G141" s="326">
        <f>G122+G126+G127+G137+G138+G139+G140</f>
        <v>-4618.2443000000003</v>
      </c>
      <c r="H141" s="319">
        <f>H122+H126+H127+H137+H138+H139+H140</f>
        <v>104416.08070000001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376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 x14ac:dyDescent="0.3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411" t="s">
        <v>1</v>
      </c>
      <c r="C149" s="412"/>
      <c r="D149" s="412"/>
      <c r="E149" s="412"/>
      <c r="F149" s="412"/>
      <c r="G149" s="412"/>
      <c r="H149" s="412"/>
      <c r="I149" s="412"/>
      <c r="J149" s="412"/>
      <c r="K149" s="413"/>
      <c r="L149" s="277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409" t="s">
        <v>2</v>
      </c>
      <c r="D151" s="410"/>
      <c r="E151" s="409" t="s">
        <v>63</v>
      </c>
      <c r="F151" s="410"/>
      <c r="G151" s="409" t="s">
        <v>64</v>
      </c>
      <c r="H151" s="410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8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8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8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8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406" t="s">
        <v>8</v>
      </c>
      <c r="C161" s="407"/>
      <c r="D161" s="407"/>
      <c r="E161" s="407"/>
      <c r="F161" s="407"/>
      <c r="G161" s="407"/>
      <c r="H161" s="407"/>
      <c r="I161" s="407"/>
      <c r="J161" s="407"/>
      <c r="K161" s="408"/>
      <c r="L161" s="277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45</v>
      </c>
      <c r="F163" s="85" t="str">
        <f>F20</f>
        <v>LANDET KVANTUM T.O.M UKE 45</v>
      </c>
      <c r="G163" s="85" t="str">
        <f>H20</f>
        <v>RESTKVOTER</v>
      </c>
      <c r="H163" s="117" t="str">
        <f>I20</f>
        <v>LANDET KVANTUM T.O.M. UKE 45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259">
        <f>D165+D166+D167+D168+D169</f>
        <v>26239</v>
      </c>
      <c r="E164" s="283">
        <f>E165+E166+E167+E168+E169</f>
        <v>100.55340000000001</v>
      </c>
      <c r="F164" s="283">
        <f>F165+F166+F167+F168+F169</f>
        <v>27146.398099999999</v>
      </c>
      <c r="G164" s="283">
        <f>G165+G166+G167+G168+G169</f>
        <v>-907.3981000000008</v>
      </c>
      <c r="H164" s="360">
        <f>H165+H166+H167+H168+H169</f>
        <v>25734.784699999997</v>
      </c>
      <c r="I164" s="96"/>
      <c r="J164" s="96"/>
      <c r="K164" s="72"/>
      <c r="L164" s="279"/>
    </row>
    <row r="165" spans="1:12" ht="14.1" customHeight="1" x14ac:dyDescent="0.25">
      <c r="B165" s="58"/>
      <c r="C165" s="148" t="s">
        <v>12</v>
      </c>
      <c r="D165" s="260">
        <v>15505</v>
      </c>
      <c r="E165" s="284"/>
      <c r="F165" s="284">
        <v>20035.098900000001</v>
      </c>
      <c r="G165" s="284">
        <f t="shared" ref="G165:G171" si="3">D165-F165</f>
        <v>-4530.0989000000009</v>
      </c>
      <c r="H165" s="361">
        <v>19571.441299999999</v>
      </c>
      <c r="I165" s="96"/>
      <c r="J165" s="96"/>
      <c r="K165" s="72"/>
      <c r="L165" s="279"/>
    </row>
    <row r="166" spans="1:12" ht="14.1" customHeight="1" x14ac:dyDescent="0.25">
      <c r="B166" s="58"/>
      <c r="C166" s="149" t="s">
        <v>11</v>
      </c>
      <c r="D166" s="260">
        <v>4035</v>
      </c>
      <c r="E166" s="284"/>
      <c r="F166" s="284">
        <v>3372.3748999999998</v>
      </c>
      <c r="G166" s="284">
        <f t="shared" si="3"/>
        <v>662.6251000000002</v>
      </c>
      <c r="H166" s="361">
        <v>1314.2228</v>
      </c>
      <c r="I166" s="96"/>
      <c r="J166" s="96"/>
      <c r="K166" s="72"/>
      <c r="L166" s="279"/>
    </row>
    <row r="167" spans="1:12" ht="14.1" customHeight="1" x14ac:dyDescent="0.25">
      <c r="B167" s="58"/>
      <c r="C167" s="149" t="s">
        <v>54</v>
      </c>
      <c r="D167" s="260">
        <v>1541</v>
      </c>
      <c r="E167" s="284">
        <v>63.017399999999952</v>
      </c>
      <c r="F167" s="284">
        <v>1890.3939</v>
      </c>
      <c r="G167" s="284">
        <f t="shared" si="3"/>
        <v>-349.39390000000003</v>
      </c>
      <c r="H167" s="361">
        <v>2722.4915000000001</v>
      </c>
      <c r="I167" s="96"/>
      <c r="J167" s="96"/>
      <c r="K167" s="72"/>
      <c r="L167" s="279"/>
    </row>
    <row r="168" spans="1:12" ht="14.1" customHeight="1" x14ac:dyDescent="0.25">
      <c r="B168" s="58"/>
      <c r="C168" s="149" t="s">
        <v>53</v>
      </c>
      <c r="D168" s="260">
        <v>4158</v>
      </c>
      <c r="E168" s="284">
        <v>37.536000000000058</v>
      </c>
      <c r="F168" s="284">
        <v>1848.5304000000001</v>
      </c>
      <c r="G168" s="284">
        <f t="shared" si="3"/>
        <v>2309.4695999999999</v>
      </c>
      <c r="H168" s="361">
        <v>2126.6291000000001</v>
      </c>
      <c r="I168" s="96"/>
      <c r="J168" s="96"/>
      <c r="K168" s="72"/>
      <c r="L168" s="279"/>
    </row>
    <row r="169" spans="1:12" ht="14.1" customHeight="1" thickBot="1" x14ac:dyDescent="0.3">
      <c r="B169" s="58"/>
      <c r="C169" s="150" t="s">
        <v>55</v>
      </c>
      <c r="D169" s="261">
        <v>1000</v>
      </c>
      <c r="E169" s="285"/>
      <c r="F169" s="285"/>
      <c r="G169" s="285">
        <f t="shared" si="3"/>
        <v>1000</v>
      </c>
      <c r="H169" s="362"/>
      <c r="I169" s="96"/>
      <c r="J169" s="96"/>
      <c r="K169" s="72"/>
      <c r="L169" s="279"/>
    </row>
    <row r="170" spans="1:12" ht="14.1" customHeight="1" thickBot="1" x14ac:dyDescent="0.3">
      <c r="B170" s="58"/>
      <c r="C170" s="151" t="s">
        <v>45</v>
      </c>
      <c r="D170" s="262">
        <v>5500</v>
      </c>
      <c r="E170" s="286">
        <v>69.780999999999949</v>
      </c>
      <c r="F170" s="286">
        <v>2200.6414</v>
      </c>
      <c r="G170" s="286">
        <f t="shared" si="3"/>
        <v>3299.3586</v>
      </c>
      <c r="H170" s="363">
        <v>1349.5147999999999</v>
      </c>
      <c r="I170" s="96"/>
      <c r="J170" s="96"/>
      <c r="K170" s="72"/>
      <c r="L170" s="279"/>
    </row>
    <row r="171" spans="1:12" ht="14.1" customHeight="1" x14ac:dyDescent="0.25">
      <c r="B171" s="58"/>
      <c r="C171" s="147" t="s">
        <v>18</v>
      </c>
      <c r="D171" s="259">
        <v>8000</v>
      </c>
      <c r="E171" s="283">
        <v>52.949600000000373</v>
      </c>
      <c r="F171" s="283">
        <v>2587.7438000000002</v>
      </c>
      <c r="G171" s="283">
        <f t="shared" si="3"/>
        <v>5412.2561999999998</v>
      </c>
      <c r="H171" s="360">
        <v>5741.6174000000001</v>
      </c>
      <c r="I171" s="96"/>
      <c r="J171" s="96"/>
      <c r="K171" s="72"/>
      <c r="L171" s="279"/>
    </row>
    <row r="172" spans="1:12" ht="14.1" customHeight="1" x14ac:dyDescent="0.25">
      <c r="B172" s="58"/>
      <c r="C172" s="149" t="s">
        <v>35</v>
      </c>
      <c r="D172" s="260"/>
      <c r="E172" s="284"/>
      <c r="F172" s="284">
        <v>448.22309999999999</v>
      </c>
      <c r="G172" s="284"/>
      <c r="H172" s="361">
        <v>3255.4537999999998</v>
      </c>
      <c r="I172" s="96"/>
      <c r="J172" s="96"/>
      <c r="K172" s="72"/>
      <c r="L172" s="279"/>
    </row>
    <row r="173" spans="1:12" ht="14.1" customHeight="1" thickBot="1" x14ac:dyDescent="0.3">
      <c r="B173" s="58"/>
      <c r="C173" s="152" t="s">
        <v>56</v>
      </c>
      <c r="D173" s="263"/>
      <c r="E173" s="287">
        <v>52.949600000000373</v>
      </c>
      <c r="F173" s="287">
        <f>F171-F172</f>
        <v>2139.5207</v>
      </c>
      <c r="G173" s="287"/>
      <c r="H173" s="364">
        <f>H171-H172</f>
        <v>2486.1636000000003</v>
      </c>
      <c r="I173" s="99"/>
      <c r="J173" s="99"/>
      <c r="K173" s="72"/>
      <c r="L173" s="279"/>
    </row>
    <row r="174" spans="1:12" ht="14.1" customHeight="1" thickBot="1" x14ac:dyDescent="0.3">
      <c r="B174" s="58"/>
      <c r="C174" s="153" t="s">
        <v>13</v>
      </c>
      <c r="D174" s="264">
        <v>10</v>
      </c>
      <c r="E174" s="288"/>
      <c r="F174" s="288">
        <v>2.1978</v>
      </c>
      <c r="G174" s="288">
        <f>D174-F174</f>
        <v>7.8022</v>
      </c>
      <c r="H174" s="365">
        <v>0.51200000000000001</v>
      </c>
      <c r="I174" s="96"/>
      <c r="J174" s="96"/>
      <c r="K174" s="72"/>
      <c r="L174" s="279"/>
    </row>
    <row r="175" spans="1:12" ht="14.1" customHeight="1" thickBot="1" x14ac:dyDescent="0.3">
      <c r="B175" s="58"/>
      <c r="C175" s="151" t="s">
        <v>57</v>
      </c>
      <c r="D175" s="262"/>
      <c r="E175" s="286">
        <v>1</v>
      </c>
      <c r="F175" s="286">
        <v>41</v>
      </c>
      <c r="G175" s="286">
        <f>D175-F175</f>
        <v>-41</v>
      </c>
      <c r="H175" s="363">
        <v>295</v>
      </c>
      <c r="I175" s="96"/>
      <c r="J175" s="96"/>
      <c r="K175" s="72"/>
      <c r="L175" s="279"/>
    </row>
    <row r="176" spans="1:12" ht="16.5" thickBot="1" x14ac:dyDescent="0.3">
      <c r="A176" s="3"/>
      <c r="B176" s="32"/>
      <c r="C176" s="154" t="s">
        <v>9</v>
      </c>
      <c r="D176" s="265">
        <f>D164+D170+D171</f>
        <v>39739</v>
      </c>
      <c r="E176" s="317">
        <f>E164+E170+E171+E174+E175</f>
        <v>224.28400000000033</v>
      </c>
      <c r="F176" s="317">
        <f>F164+F170+F171+F174+F175</f>
        <v>31977.981100000001</v>
      </c>
      <c r="G176" s="317">
        <f>G164+G170+G171+G174+G175</f>
        <v>7771.0188999999991</v>
      </c>
      <c r="H176" s="319">
        <f>H164+H170+H171+H174+H175</f>
        <v>33121.428899999999</v>
      </c>
      <c r="I176" s="238"/>
      <c r="J176" s="238"/>
      <c r="K176" s="72"/>
      <c r="L176" s="279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411" t="s">
        <v>1</v>
      </c>
      <c r="C183" s="412"/>
      <c r="D183" s="412"/>
      <c r="E183" s="412"/>
      <c r="F183" s="412"/>
      <c r="G183" s="412"/>
      <c r="H183" s="412"/>
      <c r="I183" s="412"/>
      <c r="J183" s="412"/>
      <c r="K183" s="413"/>
      <c r="L183" s="277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409" t="s">
        <v>2</v>
      </c>
      <c r="D185" s="410"/>
      <c r="E185" s="409" t="s">
        <v>63</v>
      </c>
      <c r="F185" s="410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406" t="s">
        <v>8</v>
      </c>
      <c r="C194" s="407"/>
      <c r="D194" s="407"/>
      <c r="E194" s="407"/>
      <c r="F194" s="407"/>
      <c r="G194" s="407"/>
      <c r="H194" s="407"/>
      <c r="I194" s="407"/>
      <c r="J194" s="407"/>
      <c r="K194" s="408"/>
      <c r="L194" s="277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45</v>
      </c>
      <c r="F196" s="85" t="str">
        <f>F20</f>
        <v>LANDET KVANTUM T.O.M UKE 45</v>
      </c>
      <c r="G196" s="85" t="str">
        <f>H20</f>
        <v>RESTKVOTER</v>
      </c>
      <c r="H196" s="117" t="str">
        <f>I20</f>
        <v>LANDET KVANTUM T.O.M. UKE 45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37.974500000000035</v>
      </c>
      <c r="F197" s="250">
        <v>1120.1310000000001</v>
      </c>
      <c r="G197" s="250"/>
      <c r="H197" s="366">
        <v>742.23580000000004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6.1848999999997432</v>
      </c>
      <c r="F198" s="250">
        <v>2685.7453999999998</v>
      </c>
      <c r="G198" s="250"/>
      <c r="H198" s="366">
        <v>3069.3107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1.4718</v>
      </c>
      <c r="G199" s="251"/>
      <c r="H199" s="367">
        <v>5.2563000000000004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/>
      <c r="F200" s="251">
        <v>27</v>
      </c>
      <c r="G200" s="251"/>
      <c r="H200" s="367">
        <v>25</v>
      </c>
      <c r="I200" s="115"/>
      <c r="J200" s="115"/>
      <c r="K200" s="116"/>
      <c r="L200" s="280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44.159399999999778</v>
      </c>
      <c r="F201" s="252">
        <f>SUM(F197:F200)</f>
        <v>3834.3481999999999</v>
      </c>
      <c r="G201" s="252">
        <f>D201-F201</f>
        <v>1076.6518000000001</v>
      </c>
      <c r="H201" s="334">
        <f>H197+H198+H199+H200</f>
        <v>3841.8027999999999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B2:K2"/>
    <mergeCell ref="B7:K7"/>
    <mergeCell ref="C9:D9"/>
    <mergeCell ref="E9:F9"/>
    <mergeCell ref="G9:H9"/>
  </mergeCells>
  <pageMargins left="0.25" right="0.25" top="0.75" bottom="0.75" header="0.3" footer="0.3"/>
  <pageSetup paperSize="9" scale="67" fitToHeight="0" orientation="portrait" r:id="rId2"/>
  <headerFooter alignWithMargins="0">
    <oddHeader xml:space="preserve">&amp;LForeløpig statistikk&amp;C&amp;"-,Fet"&amp;12Pr. uke 45
&amp;"-,Normal"&amp;11(iht. motatte landings- og sluttsedler fra fiskesalgslagene; alle tallstørrelser i hele tonn)&amp;R11.11.2014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UKE_45_2014</vt:lpstr>
      <vt:lpstr>UKE_45_2014!Utskriftsområde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2014-11-11T06:55:19Z</cp:lastPrinted>
  <dcterms:created xsi:type="dcterms:W3CDTF">2011-07-06T12:13:20Z</dcterms:created>
  <dcterms:modified xsi:type="dcterms:W3CDTF">2014-11-11T07:02:26Z</dcterms:modified>
</cp:coreProperties>
</file>