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je\AppData\Local\Microsoft\Windows\INetCache\Content.Outlook\AH1SDYM0\"/>
    </mc:Choice>
  </mc:AlternateContent>
  <bookViews>
    <workbookView xWindow="0" yWindow="0" windowWidth="28800" windowHeight="14250" tabRatio="374"/>
  </bookViews>
  <sheets>
    <sheet name="UKE_12_2021" sheetId="1" r:id="rId1"/>
  </sheets>
  <definedNames>
    <definedName name="_xlnm.Print_Area" localSheetId="0">UKE_12_2021!$B$1:$M$253</definedName>
    <definedName name="Z_14D440E4_F18A_4F78_9989_38C1B133222D_.wvu.Cols" localSheetId="0" hidden="1">UKE_12_2021!#REF!</definedName>
    <definedName name="Z_14D440E4_F18A_4F78_9989_38C1B133222D_.wvu.PrintArea" localSheetId="0" hidden="1">UKE_12_2021!$B$1:$M$253</definedName>
    <definedName name="Z_14D440E4_F18A_4F78_9989_38C1B133222D_.wvu.Rows" localSheetId="0" hidden="1">UKE_12_2021!$365:$1048576,UKE_12_2021!$254:$364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13" i="1" l="1"/>
  <c r="E215" i="1" l="1"/>
  <c r="F215" i="1"/>
  <c r="F132" i="1"/>
  <c r="G132" i="1"/>
  <c r="F239" i="1" l="1"/>
  <c r="E239" i="1"/>
  <c r="H120" i="1" l="1"/>
  <c r="E138" i="1"/>
  <c r="E124" i="1"/>
  <c r="E119" i="1"/>
  <c r="E125" i="1"/>
  <c r="E180" i="1"/>
  <c r="E191" i="1" s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<sst xmlns="http://schemas.openxmlformats.org/spreadsheetml/2006/main" count="262" uniqueCount="139">
  <si>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</si>
  <si>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</si>
  <si>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</si>
  <si>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</si>
  <si>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</si>
  <si>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</si>
  <si>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</si>
  <si>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</si>
  <si>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</si>
  <si>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</si>
  <si>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</si>
  <si>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</si>
  <si>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</si>
  <si>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</si>
  <si>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</si>
  <si>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</si>
  <si>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</si>
  <si>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</si>
  <si>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</si>
  <si>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</si>
  <si>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</si>
  <si>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</si>
  <si>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</si>
  <si>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</si>
  <si>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</si>
  <si>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</si>
  <si>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</si>
  <si>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</si>
  <si>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</si>
  <si>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</si>
  <si>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</si>
  <si>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</si>
  <si>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</si>
  <si>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</si>
  <si>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</si>
  <si>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</si>
  <si>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</si>
  <si>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</si>
  <si>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</si>
  <si>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</si>
  <si>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</si>
  <si>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</si>
  <si>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</si>
  <si>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</si>
  <si>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</si>
  <si>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</si>
  <si>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</si>
  <si>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</si>
  <si>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</si>
  <si>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</si>
  <si>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</si>
  <si>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</si>
  <si>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</si>
  <si>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</si>
  <si>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</si>
  <si>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</si>
  <si>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</si>
  <si>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</si>
  <si>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</si>
  <si>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</si>
  <si>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</si>
  <si>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</si>
  <si>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</si>
  <si>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</si>
  <si>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</si>
  <si>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</si>
  <si>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</si>
  <si>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</si>
  <si>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</si>
  <si>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</si>
  <si>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</si>
  <si>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</si>
  <si>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</si>
  <si>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</si>
  <si>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</si>
  <si>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</si>
  <si>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</si>
  <si>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</si>
  <si>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</si>
  <si>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</si>
  <si>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</si>
  <si>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</si>
  <si>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</si>
  <si>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</si>
  <si>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</si>
  <si>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</si>
  <si>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</si>
  <si>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</si>
  <si>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</si>
  <si>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</si>
  <si>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</si>
  <si>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</si>
  <si>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</si>
  <si>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</si>
  <si>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</si>
  <si>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</si>
  <si>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</si>
  <si>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</si>
  <si>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</si>
  <si>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</si>
  <si>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</si>
  <si>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</si>
  <si>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</si>
  <si>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</si>
  <si>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</si>
  <si>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</si>
  <si>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</si>
  <si>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</si>
  <si>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</si>
  <si>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</si>
  <si>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</si>
  <si>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</si>
  <si>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</si>
  <si>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</si>
  <si>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</si>
  <si>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</si>
  <si>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</si>
  <si>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</si>
  <si>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</si>
  <si>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</si>
  <si>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</si>
  <si>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</si>
  <si>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</si>
  <si>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</si>
  <si>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</si>
  <si>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</si>
  <si>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</si>
  <si>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</si>
  <si>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</si>
  <si>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</si>
  <si>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</si>
  <si>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t>LANDET KVANTUM UKE 12</t>
  </si>
  <si>
    <t>LANDET KVANTUM T.O.M UKE 12</t>
  </si>
  <si>
    <t>LANDET KVANTUM T.O.M. UKE 12 2020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</si>
  <si>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</si>
  <si>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 xml:space="preserve">3 </t>
    </r>
    <r>
      <rPr>
        <sz val="9"/>
        <color theme="1"/>
        <rFont val="Calibri"/>
        <family val="2"/>
      </rPr>
      <t>Registrert rekreasjonsfiske utgjør 326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</si>
  <si>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16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</si>
  <si>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107 tonn, men det legges til grunn at hele avsetningen tas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</si>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</sst>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1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3" xfId="0" applyFont="1" applyFill="1" applyBorder="1" applyAlignment="1">
      <alignment vertical="center" wrapText="1"/>
    </xf>
    <xf numFmtId="3" fontId="58" fillId="0" borderId="62" xfId="0" applyNumberFormat="1" applyFont="1" applyFill="1" applyBorder="1" applyAlignment="1">
      <alignment horizontal="right" vertical="center" wrapText="1"/>
    </xf>
    <xf numFmtId="3" fontId="58" fillId="0" borderId="57" xfId="0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view="pageLayout" topLeftCell="A211" zoomScale="120" zoomScaleNormal="115" zoomScaleSheetLayoutView="100" zoomScalePageLayoutView="120" workbookViewId="0">
      <selection activeCell="E185" sqref="E185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81640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1796875" hidden="1" customWidth="1"/>
    <col min="15" max="15" width="11.453125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05" t="s">
        <v>103</v>
      </c>
      <c r="C2" s="406"/>
      <c r="D2" s="406"/>
      <c r="E2" s="406"/>
      <c r="F2" s="406"/>
      <c r="G2" s="406"/>
      <c r="H2" s="406"/>
      <c r="I2" s="406"/>
      <c r="J2" s="406"/>
      <c r="K2" s="407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08"/>
      <c r="C7" s="409"/>
      <c r="D7" s="409"/>
      <c r="E7" s="409"/>
      <c r="F7" s="409"/>
      <c r="G7" s="409"/>
      <c r="H7" s="409"/>
      <c r="I7" s="409"/>
      <c r="J7" s="409"/>
      <c r="K7" s="410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11" t="s">
        <v>2</v>
      </c>
      <c r="D9" s="412"/>
      <c r="E9" s="411" t="s">
        <v>20</v>
      </c>
      <c r="F9" s="412"/>
      <c r="G9" s="411" t="s">
        <v>21</v>
      </c>
      <c r="H9" s="412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129</v>
      </c>
      <c r="D13" s="160">
        <v>123330</v>
      </c>
      <c r="E13" s="201"/>
      <c r="F13" s="266"/>
      <c r="G13" s="158" t="s">
        <v>15</v>
      </c>
      <c r="H13" s="267">
        <v>17140</v>
      </c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13" t="s">
        <v>8</v>
      </c>
      <c r="C17" s="414"/>
      <c r="D17" s="414"/>
      <c r="E17" s="414"/>
      <c r="F17" s="414"/>
      <c r="G17" s="414"/>
      <c r="H17" s="414"/>
      <c r="I17" s="414"/>
      <c r="J17" s="414"/>
      <c r="K17" s="415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63" t="s">
        <v>87</v>
      </c>
      <c r="F19" s="263" t="s">
        <v>131</v>
      </c>
      <c r="G19" s="263" t="s">
        <v>132</v>
      </c>
      <c r="H19" s="263" t="s">
        <v>66</v>
      </c>
      <c r="I19" s="263" t="s">
        <v>61</v>
      </c>
      <c r="J19" s="263" t="s">
        <v>133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7">
        <f>D22+D21</f>
        <v>126245</v>
      </c>
      <c r="E20" s="277">
        <f t="shared" ref="E20:J20" si="0">E22+E21</f>
        <v>127050</v>
      </c>
      <c r="F20" s="268">
        <f t="shared" si="0"/>
        <v>143.5155</v>
      </c>
      <c r="G20" s="268">
        <f t="shared" si="0"/>
        <v>38197.891179999999</v>
      </c>
      <c r="H20" s="277"/>
      <c r="I20" s="268">
        <f t="shared" si="0"/>
        <v>88852.108819999994</v>
      </c>
      <c r="J20" s="268">
        <f t="shared" si="0"/>
        <v>40858.817469999995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8">
        <v>125495</v>
      </c>
      <c r="E21" s="269">
        <v>126318</v>
      </c>
      <c r="F21" s="269">
        <v>143.5155</v>
      </c>
      <c r="G21" s="269">
        <v>38094.07273</v>
      </c>
      <c r="H21" s="269"/>
      <c r="I21" s="269">
        <f>E21-G21</f>
        <v>88223.92727</v>
      </c>
      <c r="J21" s="269">
        <v>40782.011469999998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79">
        <v>750</v>
      </c>
      <c r="E22" s="270">
        <v>732</v>
      </c>
      <c r="F22" s="269"/>
      <c r="G22" s="269">
        <v>103.81845</v>
      </c>
      <c r="H22" s="270"/>
      <c r="I22" s="269">
        <f>E22-G22</f>
        <v>628.18155000000002</v>
      </c>
      <c r="J22" s="269">
        <v>76.805999999999997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7">
        <f>D31+D30+D24</f>
        <v>273198</v>
      </c>
      <c r="E23" s="277">
        <f t="shared" ref="E23:J23" si="1">E31+E30+E24</f>
        <v>274600</v>
      </c>
      <c r="F23" s="268">
        <f t="shared" si="1"/>
        <v>14726.005659999999</v>
      </c>
      <c r="G23" s="268">
        <f t="shared" si="1"/>
        <v>116555.93630999999</v>
      </c>
      <c r="H23" s="277"/>
      <c r="I23" s="268">
        <f t="shared" si="1"/>
        <v>158044.06369000001</v>
      </c>
      <c r="J23" s="268">
        <f t="shared" si="1"/>
        <v>110288.935746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80">
        <f>D25+D26+D27+D28+D29</f>
        <v>213518</v>
      </c>
      <c r="E24" s="280">
        <f t="shared" ref="E24:J24" si="2">E25+E26+E27+E28+E29</f>
        <v>215211</v>
      </c>
      <c r="F24" s="271">
        <f t="shared" si="2"/>
        <v>13112.577149999999</v>
      </c>
      <c r="G24" s="271">
        <f t="shared" si="2"/>
        <v>98865.11284999999</v>
      </c>
      <c r="H24" s="280"/>
      <c r="I24" s="271">
        <f t="shared" si="2"/>
        <v>116345.88715000001</v>
      </c>
      <c r="J24" s="271">
        <f t="shared" si="2"/>
        <v>89529.181995999999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81">
        <v>51314</v>
      </c>
      <c r="E25" s="272">
        <v>51340</v>
      </c>
      <c r="F25" s="272">
        <v>3033.09861</v>
      </c>
      <c r="G25" s="272">
        <v>21639.863219999999</v>
      </c>
      <c r="H25" s="272"/>
      <c r="I25" s="272">
        <f t="shared" ref="I25:I30" si="3">E25-G25</f>
        <v>29700.136780000001</v>
      </c>
      <c r="J25" s="272">
        <v>23482.34764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81">
        <v>55493</v>
      </c>
      <c r="E26" s="272">
        <v>56820</v>
      </c>
      <c r="F26" s="272">
        <v>3511.1710899999998</v>
      </c>
      <c r="G26" s="272">
        <v>31814.635010000002</v>
      </c>
      <c r="H26" s="272"/>
      <c r="I26" s="272">
        <f t="shared" si="3"/>
        <v>25005.364989999998</v>
      </c>
      <c r="J26" s="272">
        <v>27660.994070000001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81">
        <v>52854</v>
      </c>
      <c r="E27" s="272">
        <v>52795</v>
      </c>
      <c r="F27" s="272">
        <v>3555.29052</v>
      </c>
      <c r="G27" s="272">
        <v>25450.290249999998</v>
      </c>
      <c r="H27" s="272"/>
      <c r="I27" s="272">
        <f t="shared" si="3"/>
        <v>27344.709750000002</v>
      </c>
      <c r="J27" s="272">
        <v>24119.803255999999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81">
        <v>38587</v>
      </c>
      <c r="E28" s="272">
        <v>38986</v>
      </c>
      <c r="F28" s="272">
        <v>3013.0169299999998</v>
      </c>
      <c r="G28" s="272">
        <v>19960.324369999998</v>
      </c>
      <c r="H28" s="272"/>
      <c r="I28" s="272">
        <f t="shared" si="3"/>
        <v>19025.675630000002</v>
      </c>
      <c r="J28" s="272">
        <v>14266.03703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81">
        <v>15270</v>
      </c>
      <c r="E29" s="272">
        <v>15270</v>
      </c>
      <c r="F29" s="272"/>
      <c r="G29" s="272"/>
      <c r="H29" s="272"/>
      <c r="I29" s="272">
        <f t="shared" si="3"/>
        <v>15270</v>
      </c>
      <c r="J29" s="272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80">
        <v>34366</v>
      </c>
      <c r="E30" s="280">
        <v>34075</v>
      </c>
      <c r="F30" s="271">
        <v>357.57994000000002</v>
      </c>
      <c r="G30" s="271">
        <v>9879.7382199999993</v>
      </c>
      <c r="H30" s="271"/>
      <c r="I30" s="271">
        <f t="shared" si="3"/>
        <v>24195.261780000001</v>
      </c>
      <c r="J30" s="271">
        <v>10144.351409999999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80">
        <f>D32+D33</f>
        <v>25314</v>
      </c>
      <c r="E31" s="280">
        <f t="shared" ref="E31:J31" si="4">E32+E33</f>
        <v>25314</v>
      </c>
      <c r="F31" s="271">
        <f t="shared" si="4"/>
        <v>1255.8485700000001</v>
      </c>
      <c r="G31" s="271">
        <f t="shared" si="4"/>
        <v>7811.0852400000003</v>
      </c>
      <c r="H31" s="280"/>
      <c r="I31" s="271">
        <f t="shared" si="4"/>
        <v>17502.91476</v>
      </c>
      <c r="J31" s="271">
        <f t="shared" si="4"/>
        <v>10615.402340000001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81">
        <v>23444</v>
      </c>
      <c r="E32" s="322">
        <v>23444</v>
      </c>
      <c r="F32" s="272">
        <v>1255.8485700000001</v>
      </c>
      <c r="G32" s="272">
        <v>7811.0852400000003</v>
      </c>
      <c r="H32" s="272"/>
      <c r="I32" s="272">
        <f t="shared" ref="I32:I38" si="5">E32-G32</f>
        <v>15632.91476</v>
      </c>
      <c r="J32" s="272">
        <v>10615.402340000001</v>
      </c>
      <c r="K32" s="119"/>
      <c r="L32" s="147"/>
      <c r="M32" s="147"/>
    </row>
    <row r="33" spans="1:13" ht="14.15" customHeight="1" thickBot="1" x14ac:dyDescent="0.4">
      <c r="A33" s="20"/>
      <c r="B33" s="121"/>
      <c r="C33" s="391" t="s">
        <v>78</v>
      </c>
      <c r="D33" s="392">
        <v>1870</v>
      </c>
      <c r="E33" s="272">
        <v>1870</v>
      </c>
      <c r="F33" s="393"/>
      <c r="G33" s="393"/>
      <c r="H33" s="393"/>
      <c r="I33" s="393">
        <f t="shared" si="5"/>
        <v>1870</v>
      </c>
      <c r="J33" s="393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83">
        <v>2500</v>
      </c>
      <c r="E34" s="275">
        <v>2500</v>
      </c>
      <c r="F34" s="275">
        <v>38.295299999999997</v>
      </c>
      <c r="G34" s="275">
        <v>202.17509999999999</v>
      </c>
      <c r="H34" s="275"/>
      <c r="I34" s="275">
        <f t="shared" si="5"/>
        <v>2297.8249000000001</v>
      </c>
      <c r="J34" s="275">
        <v>352.09328399999998</v>
      </c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83">
        <v>969</v>
      </c>
      <c r="E35" s="274">
        <v>969</v>
      </c>
      <c r="F35" s="274">
        <v>46.041780000000003</v>
      </c>
      <c r="G35" s="274">
        <v>326.04575999999997</v>
      </c>
      <c r="H35" s="274"/>
      <c r="I35" s="274">
        <f t="shared" si="5"/>
        <v>642.95424000000003</v>
      </c>
      <c r="J35" s="274">
        <v>323.95537000000002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83">
        <v>3723</v>
      </c>
      <c r="E36" s="275">
        <v>3723</v>
      </c>
      <c r="F36" s="274"/>
      <c r="G36" s="274"/>
      <c r="H36" s="275"/>
      <c r="I36" s="274">
        <f t="shared" si="5"/>
        <v>3723</v>
      </c>
      <c r="J36" s="274"/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83">
        <v>7000</v>
      </c>
      <c r="E37" s="275">
        <v>7000</v>
      </c>
      <c r="F37" s="274">
        <v>35.723970000000001</v>
      </c>
      <c r="G37" s="274">
        <v>344.36333000000002</v>
      </c>
      <c r="H37" s="275"/>
      <c r="I37" s="274">
        <f t="shared" si="5"/>
        <v>6655.6366699999999</v>
      </c>
      <c r="J37" s="274">
        <v>686.16777999999999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83"/>
      <c r="E38" s="275"/>
      <c r="F38" s="274"/>
      <c r="G38" s="274">
        <v>55</v>
      </c>
      <c r="H38" s="275"/>
      <c r="I38" s="274">
        <f t="shared" si="5"/>
        <v>-55</v>
      </c>
      <c r="J38" s="274">
        <v>22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84">
        <f>D20+D23+D34+D35+D36+D37+D38</f>
        <v>413635</v>
      </c>
      <c r="E39" s="284">
        <f t="shared" ref="E39:F39" si="6">E20+E23+E34+E35+E36+E37+E38</f>
        <v>415842</v>
      </c>
      <c r="F39" s="387">
        <f t="shared" si="6"/>
        <v>14989.582209999997</v>
      </c>
      <c r="G39" s="387">
        <f>G20+G23+G34+G35+G36+G37+G38</f>
        <v>155681.41167999999</v>
      </c>
      <c r="H39" s="284"/>
      <c r="I39" s="387">
        <f t="shared" ref="I39:J39" si="7">I20+I23+I34+I35+I36+I37+I38</f>
        <v>260160.58832000001</v>
      </c>
      <c r="J39" s="387">
        <f t="shared" si="7"/>
        <v>152531.96964999998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6"/>
      <c r="K40" s="245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135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08" t="s">
        <v>1</v>
      </c>
      <c r="C47" s="409"/>
      <c r="D47" s="409"/>
      <c r="E47" s="409"/>
      <c r="F47" s="409"/>
      <c r="G47" s="409"/>
      <c r="H47" s="409"/>
      <c r="I47" s="409"/>
      <c r="J47" s="409"/>
      <c r="K47" s="410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400" t="s">
        <v>2</v>
      </c>
      <c r="D49" s="401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3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3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3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3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13" t="s">
        <v>8</v>
      </c>
      <c r="C55" s="414"/>
      <c r="D55" s="414"/>
      <c r="E55" s="414"/>
      <c r="F55" s="414"/>
      <c r="G55" s="414"/>
      <c r="H55" s="414"/>
      <c r="I55" s="414"/>
      <c r="J55" s="414"/>
      <c r="K55" s="415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5" t="s">
        <v>20</v>
      </c>
      <c r="E56" s="248" t="str">
        <f>F19</f>
        <v>LANDET KVANTUM UKE 12</v>
      </c>
      <c r="F56" s="169" t="str">
        <f>G19</f>
        <v>LANDET KVANTUM T.O.M UKE 12</v>
      </c>
      <c r="G56" s="264" t="str">
        <f>I19</f>
        <v>RESTKVOTER</v>
      </c>
      <c r="H56" s="169" t="str">
        <f>J19</f>
        <v>LANDET KVANTUM T.O.M. UKE 12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8" t="s">
        <v>32</v>
      </c>
      <c r="D57" s="422">
        <v>5394</v>
      </c>
      <c r="E57" s="285"/>
      <c r="F57" s="285">
        <v>458.49400000000003</v>
      </c>
      <c r="G57" s="285">
        <f>D57-F57-F58</f>
        <v>4574.0390700000007</v>
      </c>
      <c r="H57" s="285">
        <v>217.96077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3"/>
      <c r="E58" s="286"/>
      <c r="F58" s="286">
        <v>361.46692999999999</v>
      </c>
      <c r="G58" s="286"/>
      <c r="H58" s="286">
        <v>110.66314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74">
        <v>200</v>
      </c>
      <c r="E59" s="287">
        <v>1.2419</v>
      </c>
      <c r="F59" s="287">
        <v>26.04167</v>
      </c>
      <c r="G59" s="287">
        <f>D59-F59</f>
        <v>173.95832999999999</v>
      </c>
      <c r="H59" s="287">
        <v>18.3431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34">
        <v>8090</v>
      </c>
      <c r="E60" s="288">
        <f>E61+E62+E63</f>
        <v>7.0597000000000003</v>
      </c>
      <c r="F60" s="288">
        <f>F61+F62+F63</f>
        <v>55.4452</v>
      </c>
      <c r="G60" s="288">
        <f>D60-F60</f>
        <v>8034.5547999999999</v>
      </c>
      <c r="H60" s="288">
        <f>H61+H62+H63</f>
        <v>43.261609999999997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72"/>
      <c r="E61" s="289">
        <v>1.0597000000000001</v>
      </c>
      <c r="F61" s="289">
        <v>6.3701499999999998</v>
      </c>
      <c r="G61" s="289"/>
      <c r="H61" s="289">
        <v>4.2945000000000002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72"/>
      <c r="E62" s="289">
        <v>5</v>
      </c>
      <c r="F62" s="289">
        <v>19.2637</v>
      </c>
      <c r="G62" s="289"/>
      <c r="H62" s="289">
        <v>24.518509999999999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73"/>
      <c r="E63" s="290">
        <v>1</v>
      </c>
      <c r="F63" s="290">
        <v>29.811350000000001</v>
      </c>
      <c r="G63" s="290"/>
      <c r="H63" s="290">
        <v>14.448600000000001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5">
        <v>71</v>
      </c>
      <c r="E64" s="291"/>
      <c r="F64" s="291">
        <v>0.62848999999999999</v>
      </c>
      <c r="G64" s="291">
        <f>D64-F64</f>
        <v>70.371510000000001</v>
      </c>
      <c r="H64" s="291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7" t="s">
        <v>14</v>
      </c>
      <c r="D65" s="323"/>
      <c r="E65" s="292"/>
      <c r="F65" s="292"/>
      <c r="G65" s="292"/>
      <c r="H65" s="292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6">
        <f>D57+D59+D60+D64</f>
        <v>13755</v>
      </c>
      <c r="E66" s="276">
        <f>E57+E58+E59+E60+E64+E65</f>
        <v>8.3016000000000005</v>
      </c>
      <c r="F66" s="276">
        <f>F57+F58+F59+F60+F64+F65</f>
        <v>902.07628999999997</v>
      </c>
      <c r="G66" s="276">
        <f>D66-F66</f>
        <v>12852.923709999999</v>
      </c>
      <c r="H66" s="276">
        <f>H57+H58+H59+H60+H64+H65</f>
        <v>390.22862000000003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21" t="s">
        <v>107</v>
      </c>
      <c r="D67" s="421"/>
      <c r="E67" s="421"/>
      <c r="F67" s="421"/>
      <c r="G67" s="421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08" t="s">
        <v>1</v>
      </c>
      <c r="C72" s="409"/>
      <c r="D72" s="409"/>
      <c r="E72" s="409"/>
      <c r="F72" s="409"/>
      <c r="G72" s="409"/>
      <c r="H72" s="409"/>
      <c r="I72" s="409"/>
      <c r="J72" s="409"/>
      <c r="K72" s="410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11" t="s">
        <v>2</v>
      </c>
      <c r="D74" s="412"/>
      <c r="E74" s="411" t="s">
        <v>20</v>
      </c>
      <c r="F74" s="416"/>
      <c r="G74" s="411" t="s">
        <v>21</v>
      </c>
      <c r="H74" s="412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20"/>
      <c r="D80" s="420"/>
      <c r="E80" s="420"/>
      <c r="F80" s="420"/>
      <c r="G80" s="420"/>
      <c r="H80" s="420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20"/>
      <c r="D81" s="420"/>
      <c r="E81" s="420"/>
      <c r="F81" s="420"/>
      <c r="G81" s="420"/>
      <c r="H81" s="420"/>
      <c r="I81" s="213"/>
      <c r="J81" s="213"/>
      <c r="K81" s="211"/>
      <c r="L81" s="213"/>
      <c r="M81" s="109"/>
    </row>
    <row r="82" spans="1:13" ht="14.15" customHeight="1" x14ac:dyDescent="0.35">
      <c r="B82" s="417" t="s">
        <v>8</v>
      </c>
      <c r="C82" s="418"/>
      <c r="D82" s="418"/>
      <c r="E82" s="418"/>
      <c r="F82" s="418"/>
      <c r="G82" s="418"/>
      <c r="H82" s="418"/>
      <c r="I82" s="418"/>
      <c r="J82" s="418"/>
      <c r="K82" s="419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12</v>
      </c>
      <c r="G84" s="169" t="str">
        <f>G19</f>
        <v>LANDET KVANTUM T.O.M UKE 12</v>
      </c>
      <c r="H84" s="169" t="str">
        <f>I19</f>
        <v>RESTKVOTER</v>
      </c>
      <c r="I84" s="169" t="str">
        <f>J19</f>
        <v>LANDET KVANTUM T.O.M. UKE 12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3" t="s">
        <v>16</v>
      </c>
      <c r="D85" s="277">
        <f>D87+D86</f>
        <v>42148</v>
      </c>
      <c r="E85" s="277">
        <f t="shared" ref="E85:I85" si="8">E87+E86</f>
        <v>47099</v>
      </c>
      <c r="F85" s="268">
        <f t="shared" si="8"/>
        <v>547.08555000000001</v>
      </c>
      <c r="G85" s="268">
        <f t="shared" si="8"/>
        <v>19482.489689999999</v>
      </c>
      <c r="H85" s="277">
        <f t="shared" si="8"/>
        <v>27616.510310000001</v>
      </c>
      <c r="I85" s="268">
        <f t="shared" si="8"/>
        <v>15455.121290000001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8">
        <v>41398</v>
      </c>
      <c r="E86" s="269">
        <v>46274</v>
      </c>
      <c r="F86" s="269">
        <v>547.08555000000001</v>
      </c>
      <c r="G86" s="269">
        <v>19424.42297</v>
      </c>
      <c r="H86" s="269">
        <f>E86-G86</f>
        <v>26849.57703</v>
      </c>
      <c r="I86" s="269">
        <v>15401.102290000001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4" t="s">
        <v>11</v>
      </c>
      <c r="D87" s="279">
        <v>750</v>
      </c>
      <c r="E87" s="270">
        <v>825</v>
      </c>
      <c r="F87" s="270"/>
      <c r="G87" s="270">
        <v>58.066719999999997</v>
      </c>
      <c r="H87" s="270">
        <f>E87-G87</f>
        <v>766.93327999999997</v>
      </c>
      <c r="I87" s="270">
        <v>54.018999999999998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7">
        <f t="shared" ref="D88:I88" si="9">D89+D94+D95</f>
        <v>70521</v>
      </c>
      <c r="E88" s="277">
        <f t="shared" si="9"/>
        <v>75686</v>
      </c>
      <c r="F88" s="268">
        <f t="shared" si="9"/>
        <v>693.33677</v>
      </c>
      <c r="G88" s="268">
        <f t="shared" si="9"/>
        <v>13039.235900000001</v>
      </c>
      <c r="H88" s="277">
        <f t="shared" si="9"/>
        <v>62646.7641</v>
      </c>
      <c r="I88" s="268">
        <f t="shared" si="9"/>
        <v>14957.199550000001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80">
        <f t="shared" ref="D89:I89" si="10">D90+D91+D92+D93</f>
        <v>52641</v>
      </c>
      <c r="E89" s="280">
        <f t="shared" si="10"/>
        <v>57818</v>
      </c>
      <c r="F89" s="271">
        <f t="shared" si="10"/>
        <v>600.26522</v>
      </c>
      <c r="G89" s="271">
        <f t="shared" si="10"/>
        <v>9104.502050000001</v>
      </c>
      <c r="H89" s="280">
        <f t="shared" si="10"/>
        <v>48713.497949999997</v>
      </c>
      <c r="I89" s="271">
        <f t="shared" si="10"/>
        <v>10817.670810000001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81">
        <v>14088</v>
      </c>
      <c r="E90" s="272">
        <v>15722</v>
      </c>
      <c r="F90" s="272">
        <v>58.342869999999998</v>
      </c>
      <c r="G90" s="272">
        <v>2115.3880199999999</v>
      </c>
      <c r="H90" s="272">
        <f t="shared" ref="H90:H98" si="11">E90-G90</f>
        <v>13606.61198</v>
      </c>
      <c r="I90" s="272">
        <v>2170.5306300000002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81">
        <v>14432</v>
      </c>
      <c r="E91" s="272">
        <v>16097</v>
      </c>
      <c r="F91" s="272">
        <v>134.91041000000001</v>
      </c>
      <c r="G91" s="272">
        <v>2903.3390100000001</v>
      </c>
      <c r="H91" s="272">
        <f t="shared" si="11"/>
        <v>13193.66099</v>
      </c>
      <c r="I91" s="272">
        <v>4054.0405500000002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81">
        <v>14707</v>
      </c>
      <c r="E92" s="272">
        <v>16459</v>
      </c>
      <c r="F92" s="272">
        <v>233.95129</v>
      </c>
      <c r="G92" s="272">
        <v>2763.5409599999998</v>
      </c>
      <c r="H92" s="272">
        <f t="shared" si="11"/>
        <v>13695.45904</v>
      </c>
      <c r="I92" s="272">
        <v>3449.3967299999999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81">
        <v>9414</v>
      </c>
      <c r="E93" s="272">
        <v>9540</v>
      </c>
      <c r="F93" s="272">
        <v>173.06065000000001</v>
      </c>
      <c r="G93" s="272">
        <v>1322.23406</v>
      </c>
      <c r="H93" s="272">
        <f t="shared" si="11"/>
        <v>8217.7659399999993</v>
      </c>
      <c r="I93" s="272">
        <v>1143.7029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80">
        <v>12379</v>
      </c>
      <c r="E94" s="271">
        <v>11721</v>
      </c>
      <c r="F94" s="271">
        <v>73.033739999999995</v>
      </c>
      <c r="G94" s="271">
        <v>3366.7070600000002</v>
      </c>
      <c r="H94" s="271">
        <f t="shared" si="11"/>
        <v>8354.2929399999994</v>
      </c>
      <c r="I94" s="271">
        <v>3550.3785899999998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93">
        <v>5501</v>
      </c>
      <c r="E95" s="294">
        <v>6147</v>
      </c>
      <c r="F95" s="294">
        <v>20.03781</v>
      </c>
      <c r="G95" s="294">
        <v>568.02679000000001</v>
      </c>
      <c r="H95" s="294">
        <f t="shared" si="11"/>
        <v>5578.9732100000001</v>
      </c>
      <c r="I95" s="294">
        <v>589.15015000000005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82">
        <v>379</v>
      </c>
      <c r="E96" s="274">
        <v>379</v>
      </c>
      <c r="F96" s="274">
        <v>1.5959999999999998E-2</v>
      </c>
      <c r="G96" s="274">
        <v>30.118010000000002</v>
      </c>
      <c r="H96" s="274">
        <f t="shared" si="11"/>
        <v>348.88198999999997</v>
      </c>
      <c r="I96" s="274">
        <v>7.5315599999999998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83">
        <v>300</v>
      </c>
      <c r="E97" s="275">
        <v>300</v>
      </c>
      <c r="F97" s="275">
        <v>1.10317</v>
      </c>
      <c r="G97" s="275">
        <v>15.97612</v>
      </c>
      <c r="H97" s="275">
        <f t="shared" si="11"/>
        <v>284.02388000000002</v>
      </c>
      <c r="I97" s="275">
        <v>25.05537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83"/>
      <c r="E98" s="275"/>
      <c r="F98" s="275"/>
      <c r="G98" s="275">
        <v>25</v>
      </c>
      <c r="H98" s="275">
        <f t="shared" si="11"/>
        <v>-25</v>
      </c>
      <c r="I98" s="275">
        <v>7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84">
        <f>D85+D88+D96+D97+D98</f>
        <v>113348</v>
      </c>
      <c r="E99" s="284">
        <f t="shared" ref="E99:I99" si="12">E85+E88+E96+E97+E98</f>
        <v>123464</v>
      </c>
      <c r="F99" s="387">
        <f t="shared" si="12"/>
        <v>1241.5414500000002</v>
      </c>
      <c r="G99" s="387">
        <f t="shared" si="12"/>
        <v>32592.81972</v>
      </c>
      <c r="H99" s="284">
        <f t="shared" si="12"/>
        <v>90871.180279999986</v>
      </c>
      <c r="I99" s="387">
        <f t="shared" si="12"/>
        <v>30451.907769999998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136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08" t="s">
        <v>1</v>
      </c>
      <c r="C106" s="409"/>
      <c r="D106" s="409"/>
      <c r="E106" s="409"/>
      <c r="F106" s="409"/>
      <c r="G106" s="409"/>
      <c r="H106" s="409"/>
      <c r="I106" s="409"/>
      <c r="J106" s="409"/>
      <c r="K106" s="410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11" t="s">
        <v>2</v>
      </c>
      <c r="D108" s="412"/>
      <c r="E108" s="411" t="s">
        <v>20</v>
      </c>
      <c r="F108" s="412"/>
      <c r="G108" s="411" t="s">
        <v>21</v>
      </c>
      <c r="H108" s="412"/>
      <c r="I108" s="36"/>
      <c r="J108" s="147"/>
      <c r="K108" s="1"/>
      <c r="L108" s="4"/>
      <c r="M108" s="4"/>
    </row>
    <row r="109" spans="1:13" ht="15" customHeight="1" x14ac:dyDescent="0.35">
      <c r="B109" s="9"/>
      <c r="C109" s="335" t="s">
        <v>27</v>
      </c>
      <c r="D109" s="336">
        <v>182404</v>
      </c>
      <c r="E109" s="337" t="s">
        <v>5</v>
      </c>
      <c r="F109" s="338">
        <v>66114</v>
      </c>
      <c r="G109" s="339" t="s">
        <v>25</v>
      </c>
      <c r="H109" s="338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35" t="s">
        <v>3</v>
      </c>
      <c r="D110" s="336">
        <v>12000</v>
      </c>
      <c r="E110" s="339" t="s">
        <v>6</v>
      </c>
      <c r="F110" s="336">
        <v>67901</v>
      </c>
      <c r="G110" s="339" t="s">
        <v>72</v>
      </c>
      <c r="H110" s="336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40" t="s">
        <v>70</v>
      </c>
      <c r="D111" s="336">
        <v>3375</v>
      </c>
      <c r="E111" s="339" t="s">
        <v>38</v>
      </c>
      <c r="F111" s="336">
        <v>44671</v>
      </c>
      <c r="G111" s="339" t="s">
        <v>73</v>
      </c>
      <c r="H111" s="336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41"/>
      <c r="D112" s="342"/>
      <c r="E112" s="342" t="s">
        <v>108</v>
      </c>
      <c r="F112" s="336">
        <v>3718</v>
      </c>
      <c r="G112" s="335"/>
      <c r="H112" s="341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43" t="s">
        <v>31</v>
      </c>
      <c r="D113" s="344">
        <f>D109+D110+D111</f>
        <v>197779</v>
      </c>
      <c r="E113" s="345" t="s">
        <v>7</v>
      </c>
      <c r="F113" s="344">
        <f>F109+F110+F111+F112</f>
        <v>182404</v>
      </c>
      <c r="G113" s="346" t="s">
        <v>6</v>
      </c>
      <c r="H113" s="34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48" t="s">
        <v>134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13" t="s">
        <v>8</v>
      </c>
      <c r="C116" s="414"/>
      <c r="D116" s="414"/>
      <c r="E116" s="414"/>
      <c r="F116" s="414"/>
      <c r="G116" s="414"/>
      <c r="H116" s="414"/>
      <c r="I116" s="414"/>
      <c r="J116" s="414"/>
      <c r="K116" s="415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12</v>
      </c>
      <c r="G118" s="169" t="str">
        <f>G19</f>
        <v>LANDET KVANTUM T.O.M UKE 12</v>
      </c>
      <c r="H118" s="169" t="str">
        <f>I19</f>
        <v>RESTKVOTER</v>
      </c>
      <c r="I118" s="249" t="str">
        <f>J19</f>
        <v>LANDET KVANTUM T.O.M. UKE 12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7">
        <f t="shared" ref="D119" si="13">D120+D121+D122</f>
        <v>66114</v>
      </c>
      <c r="E119" s="295">
        <f>E120+E121+E122</f>
        <v>60194</v>
      </c>
      <c r="F119" s="295">
        <f t="shared" ref="F119:G119" si="14">F120+F121+F122</f>
        <v>84.293999999999997</v>
      </c>
      <c r="G119" s="295">
        <f t="shared" si="14"/>
        <v>22104.631090000003</v>
      </c>
      <c r="H119" s="296">
        <f>H120+H121+H122</f>
        <v>44009.368910000005</v>
      </c>
      <c r="I119" s="296">
        <f>I120+I121+I122</f>
        <v>19137.798469999998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8">
        <v>52891</v>
      </c>
      <c r="E120" s="297">
        <v>48101</v>
      </c>
      <c r="F120" s="297">
        <v>84.293999999999997</v>
      </c>
      <c r="G120" s="297">
        <v>19031.799470000002</v>
      </c>
      <c r="H120" s="298">
        <f>D120-G120</f>
        <v>33859.200530000002</v>
      </c>
      <c r="I120" s="298">
        <v>16938.159749999999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8">
        <v>12723</v>
      </c>
      <c r="E121" s="297">
        <v>11593</v>
      </c>
      <c r="F121" s="297"/>
      <c r="G121" s="297">
        <v>3072.8316199999999</v>
      </c>
      <c r="H121" s="298">
        <f t="shared" ref="H121:H122" si="15">D121-G121</f>
        <v>9650.1683799999992</v>
      </c>
      <c r="I121" s="298">
        <v>2199.6387199999999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49">
        <v>500</v>
      </c>
      <c r="E122" s="299">
        <v>500</v>
      </c>
      <c r="F122" s="299"/>
      <c r="G122" s="299"/>
      <c r="H122" s="300">
        <f t="shared" si="15"/>
        <v>500</v>
      </c>
      <c r="I122" s="300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50">
        <v>44671</v>
      </c>
      <c r="E123" s="301">
        <v>43832</v>
      </c>
      <c r="F123" s="301">
        <v>4.0365000000000002</v>
      </c>
      <c r="G123" s="301">
        <v>257.94153999999997</v>
      </c>
      <c r="H123" s="302">
        <f>D123-G123</f>
        <v>44413.05846</v>
      </c>
      <c r="I123" s="302">
        <v>136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83">
        <f>D125+D130+D133</f>
        <v>69225</v>
      </c>
      <c r="E124" s="303">
        <f>E125+E130+E133</f>
        <v>66018</v>
      </c>
      <c r="F124" s="303">
        <f>F125+F130+F133</f>
        <v>1423.2106099999999</v>
      </c>
      <c r="G124" s="303">
        <f>G133+G130+G125</f>
        <v>24769.88983</v>
      </c>
      <c r="H124" s="304">
        <f>H125+H130+H133</f>
        <v>44455.11017</v>
      </c>
      <c r="I124" s="304">
        <f>I125+I130+I133</f>
        <v>22666.857479999999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52">
        <f>D126+D127+D128+D129</f>
        <v>52250</v>
      </c>
      <c r="E125" s="305">
        <f>E126+E127+E128+E129</f>
        <v>49859</v>
      </c>
      <c r="F125" s="305">
        <f>F126+F127+F128+F129</f>
        <v>1015.16846</v>
      </c>
      <c r="G125" s="305">
        <f>G126+G127+G129+G128</f>
        <v>18346.01139</v>
      </c>
      <c r="H125" s="306">
        <f>H126+H127+H128+H129</f>
        <v>33903.98861</v>
      </c>
      <c r="I125" s="306">
        <f>I126+I127+I128+I129</f>
        <v>15695.390339999998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81">
        <v>13835</v>
      </c>
      <c r="E126" s="307">
        <v>14723</v>
      </c>
      <c r="F126" s="307">
        <v>95.098849999999999</v>
      </c>
      <c r="G126" s="307">
        <v>4121.5041499999998</v>
      </c>
      <c r="H126" s="289">
        <f>D126-G126</f>
        <v>9713.4958499999993</v>
      </c>
      <c r="I126" s="289">
        <v>3279.1003599999999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81">
        <v>13889</v>
      </c>
      <c r="E127" s="307">
        <v>12292</v>
      </c>
      <c r="F127" s="307">
        <v>218.16226</v>
      </c>
      <c r="G127" s="307">
        <v>5879.5335500000001</v>
      </c>
      <c r="H127" s="289">
        <f t="shared" ref="H127:H129" si="16">D127-G127</f>
        <v>8009.4664499999999</v>
      </c>
      <c r="I127" s="289">
        <v>5043.6621999999998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81">
        <v>13501</v>
      </c>
      <c r="E128" s="307">
        <v>12090</v>
      </c>
      <c r="F128" s="307">
        <v>382.71866999999997</v>
      </c>
      <c r="G128" s="307">
        <v>5104.4485400000003</v>
      </c>
      <c r="H128" s="289">
        <f t="shared" si="16"/>
        <v>8396.5514599999988</v>
      </c>
      <c r="I128" s="289">
        <v>4699.74244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81">
        <v>11025</v>
      </c>
      <c r="E129" s="307">
        <v>10754</v>
      </c>
      <c r="F129" s="307">
        <v>319.18867999999998</v>
      </c>
      <c r="G129" s="307">
        <v>3240.5251499999999</v>
      </c>
      <c r="H129" s="289">
        <f t="shared" si="16"/>
        <v>7784.4748500000005</v>
      </c>
      <c r="I129" s="289">
        <v>2672.8853399999998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80">
        <f>D132+D131</f>
        <v>7469</v>
      </c>
      <c r="E130" s="308">
        <v>6867</v>
      </c>
      <c r="F130" s="308">
        <v>308.89127000000002</v>
      </c>
      <c r="G130" s="308">
        <v>4348.0850600000003</v>
      </c>
      <c r="H130" s="309">
        <f>H131+H132</f>
        <v>3120.9149399999997</v>
      </c>
      <c r="I130" s="309">
        <v>5052.0097900000001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81">
        <v>6969</v>
      </c>
      <c r="E131" s="307">
        <v>6367</v>
      </c>
      <c r="F131" s="307">
        <v>306.33726999999999</v>
      </c>
      <c r="G131" s="307">
        <v>4343.1710599999997</v>
      </c>
      <c r="H131" s="289">
        <f>D131-G131</f>
        <v>2625.8289400000003</v>
      </c>
      <c r="I131" s="289">
        <v>5032.5559899999998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81">
        <v>500</v>
      </c>
      <c r="E132" s="307">
        <v>500</v>
      </c>
      <c r="F132" s="307">
        <f>F130-F131</f>
        <v>2.5540000000000305</v>
      </c>
      <c r="G132" s="307">
        <f>G130-G131</f>
        <v>4.9140000000006694</v>
      </c>
      <c r="H132" s="289">
        <f>D132-G132</f>
        <v>495.08599999999933</v>
      </c>
      <c r="I132" s="289">
        <f>I130-I131</f>
        <v>19.453800000000228</v>
      </c>
      <c r="J132" s="381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93">
        <v>9506</v>
      </c>
      <c r="E133" s="310">
        <v>9292</v>
      </c>
      <c r="F133" s="310">
        <v>99.150880000000001</v>
      </c>
      <c r="G133" s="310">
        <v>2075.7933800000001</v>
      </c>
      <c r="H133" s="311">
        <f t="shared" ref="H133:H137" si="17">D133-G133</f>
        <v>7430.2066199999999</v>
      </c>
      <c r="I133" s="311">
        <v>1919.4573499999999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83">
        <v>144</v>
      </c>
      <c r="E134" s="303">
        <v>144</v>
      </c>
      <c r="F134" s="303">
        <v>0.24435000000000001</v>
      </c>
      <c r="G134" s="303">
        <v>15.840999999999999</v>
      </c>
      <c r="H134" s="291">
        <f t="shared" si="17"/>
        <v>128.15899999999999</v>
      </c>
      <c r="I134" s="291">
        <v>12.197900000000001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82">
        <v>250</v>
      </c>
      <c r="E135" s="312">
        <v>250</v>
      </c>
      <c r="F135" s="312"/>
      <c r="G135" s="312">
        <v>7.04</v>
      </c>
      <c r="H135" s="313">
        <f t="shared" si="17"/>
        <v>242.96</v>
      </c>
      <c r="I135" s="313">
        <v>11.622999999999999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83">
        <v>2000</v>
      </c>
      <c r="E136" s="303">
        <v>2000</v>
      </c>
      <c r="F136" s="303">
        <v>5.88957</v>
      </c>
      <c r="G136" s="303">
        <v>107.12350000000001</v>
      </c>
      <c r="H136" s="291">
        <f t="shared" si="17"/>
        <v>1892.8765000000001</v>
      </c>
      <c r="I136" s="291">
        <v>119.38033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24"/>
      <c r="E137" s="314"/>
      <c r="F137" s="314"/>
      <c r="G137" s="314">
        <v>404</v>
      </c>
      <c r="H137" s="315">
        <f t="shared" si="17"/>
        <v>-404</v>
      </c>
      <c r="I137" s="315">
        <v>437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84">
        <f>D119+D123+D124+D134+D135+D136</f>
        <v>182404</v>
      </c>
      <c r="E138" s="316">
        <f>E119+E123+E124+E134+E135+E136</f>
        <v>172438</v>
      </c>
      <c r="F138" s="316">
        <f>F119+F123+F124+F134+F135+F136+F137</f>
        <v>1517.6750299999999</v>
      </c>
      <c r="G138" s="316">
        <f>G119+G123+G124+G134+G135+G136+G137</f>
        <v>47666.466960000005</v>
      </c>
      <c r="H138" s="276">
        <f>H119+H123+H124+H134+H135+H136+H137</f>
        <v>134737.53304000001</v>
      </c>
      <c r="I138" s="276">
        <f>I119+I123+I124+I134+I135+I136+I137</f>
        <v>42520.857179999999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5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4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137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400" t="s">
        <v>2</v>
      </c>
      <c r="D150" s="401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55" t="s">
        <v>114</v>
      </c>
      <c r="D151" s="35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57" t="s">
        <v>115</v>
      </c>
      <c r="D152" s="35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57" t="s">
        <v>116</v>
      </c>
      <c r="D153" s="35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59" t="s">
        <v>31</v>
      </c>
      <c r="D154" s="36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53" t="s">
        <v>112</v>
      </c>
      <c r="D155" s="354"/>
      <c r="E155" s="35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53" t="s">
        <v>113</v>
      </c>
      <c r="D156" s="354"/>
      <c r="E156" s="35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48" t="s">
        <v>111</v>
      </c>
      <c r="D157" s="325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7" t="s">
        <v>20</v>
      </c>
      <c r="E159" s="97" t="str">
        <f>F19</f>
        <v>LANDET KVANTUM UKE 12</v>
      </c>
      <c r="F159" s="97" t="str">
        <f>G19</f>
        <v>LANDET KVANTUM T.O.M UKE 12</v>
      </c>
      <c r="G159" s="97" t="str">
        <f>I19</f>
        <v>RESTKVOTER</v>
      </c>
      <c r="H159" s="97" t="str">
        <f>J19</f>
        <v>LANDET KVANTUM T.O.M. UKE 12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61">
        <v>43379</v>
      </c>
      <c r="E160" s="384">
        <v>24.22485</v>
      </c>
      <c r="F160" s="384">
        <v>5944.2664199999999</v>
      </c>
      <c r="G160" s="384">
        <f>D160-F160</f>
        <v>37434.73358</v>
      </c>
      <c r="H160" s="384">
        <v>1729.3503000000001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61">
        <v>100</v>
      </c>
      <c r="E161" s="384"/>
      <c r="F161" s="384">
        <v>5.3366499999999997</v>
      </c>
      <c r="G161" s="384">
        <f>D161-F161</f>
        <v>94.663349999999994</v>
      </c>
      <c r="H161" s="384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62">
        <v>55</v>
      </c>
      <c r="E162" s="385"/>
      <c r="F162" s="385"/>
      <c r="G162" s="385">
        <f>D162-F162</f>
        <v>55</v>
      </c>
      <c r="H162" s="385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30">
        <f>SUM(D160:D162)</f>
        <v>43534</v>
      </c>
      <c r="E163" s="386">
        <f>SUM(E160:E162)</f>
        <v>24.22485</v>
      </c>
      <c r="F163" s="386">
        <f>SUM(F160:F162)</f>
        <v>5949.6030700000001</v>
      </c>
      <c r="G163" s="386">
        <f>D163-F163</f>
        <v>37584.396930000003</v>
      </c>
      <c r="H163" s="386">
        <f>SUM(H160:H162)</f>
        <v>1732.5393000000001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63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424" t="s">
        <v>1</v>
      </c>
      <c r="C166" s="425"/>
      <c r="D166" s="425"/>
      <c r="E166" s="425"/>
      <c r="F166" s="425"/>
      <c r="G166" s="425"/>
      <c r="H166" s="425"/>
      <c r="I166" s="425"/>
      <c r="J166" s="425"/>
      <c r="K166" s="426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400" t="s">
        <v>2</v>
      </c>
      <c r="D168" s="401"/>
      <c r="E168" s="400" t="s">
        <v>53</v>
      </c>
      <c r="F168" s="401"/>
      <c r="G168" s="400" t="s">
        <v>54</v>
      </c>
      <c r="H168" s="401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55" t="s">
        <v>114</v>
      </c>
      <c r="D169" s="356">
        <v>30216</v>
      </c>
      <c r="E169" s="364" t="s">
        <v>5</v>
      </c>
      <c r="F169" s="365">
        <v>16706</v>
      </c>
      <c r="G169" s="357" t="s">
        <v>12</v>
      </c>
      <c r="H169" s="370">
        <v>8545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57" t="s">
        <v>44</v>
      </c>
      <c r="D170" s="358">
        <v>22198</v>
      </c>
      <c r="E170" s="366" t="s">
        <v>45</v>
      </c>
      <c r="F170" s="367">
        <v>8000</v>
      </c>
      <c r="G170" s="357" t="s">
        <v>11</v>
      </c>
      <c r="H170" s="370">
        <v>2224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57"/>
      <c r="D171" s="358"/>
      <c r="E171" s="366" t="s">
        <v>38</v>
      </c>
      <c r="F171" s="367">
        <v>5500</v>
      </c>
      <c r="G171" s="357" t="s">
        <v>46</v>
      </c>
      <c r="H171" s="370">
        <v>4571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57"/>
      <c r="D172" s="358"/>
      <c r="E172" s="366"/>
      <c r="F172" s="367"/>
      <c r="G172" s="357" t="s">
        <v>47</v>
      </c>
      <c r="H172" s="370">
        <v>1366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59" t="s">
        <v>31</v>
      </c>
      <c r="D173" s="360">
        <v>59512</v>
      </c>
      <c r="E173" s="368" t="s">
        <v>56</v>
      </c>
      <c r="F173" s="360">
        <f>F169+F170+F171</f>
        <v>30206</v>
      </c>
      <c r="G173" s="359" t="s">
        <v>5</v>
      </c>
      <c r="H173" s="371">
        <f>SUM(H169:H172)</f>
        <v>16706</v>
      </c>
      <c r="I173" s="77"/>
      <c r="J173" s="77"/>
      <c r="K173" s="49"/>
      <c r="L173" s="178"/>
      <c r="M173" s="178"/>
    </row>
    <row r="174" spans="1:13" ht="13" customHeight="1" x14ac:dyDescent="0.35">
      <c r="B174" s="47"/>
      <c r="C174" s="377" t="s">
        <v>138</v>
      </c>
      <c r="D174" s="366"/>
      <c r="E174" s="366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" customHeight="1" x14ac:dyDescent="0.35">
      <c r="B175" s="47"/>
      <c r="C175" s="369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402" t="s">
        <v>8</v>
      </c>
      <c r="C177" s="403"/>
      <c r="D177" s="403"/>
      <c r="E177" s="403"/>
      <c r="F177" s="403"/>
      <c r="G177" s="403"/>
      <c r="H177" s="403"/>
      <c r="I177" s="403"/>
      <c r="J177" s="403"/>
      <c r="K177" s="404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12</v>
      </c>
      <c r="G179" s="97" t="str">
        <f>G19</f>
        <v>LANDET KVANTUM T.O.M UKE 12</v>
      </c>
      <c r="H179" s="97" t="str">
        <f>I19</f>
        <v>RESTKVOTER</v>
      </c>
      <c r="I179" s="97" t="str">
        <f>J19</f>
        <v>LANDET KVANTUM T.O.M. UKE 12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72">
        <f t="shared" ref="D180" si="18">D181+D182+D183+D184</f>
        <v>16706</v>
      </c>
      <c r="E180" s="372">
        <f>E181+E182+E183+E184</f>
        <v>20688</v>
      </c>
      <c r="F180" s="372">
        <f>F181+F182+F183+F184</f>
        <v>83.742000000000004</v>
      </c>
      <c r="G180" s="372">
        <f t="shared" ref="G180:H180" si="19">G181+G182+G183+G184</f>
        <v>1855.25999</v>
      </c>
      <c r="H180" s="253">
        <f t="shared" si="19"/>
        <v>14850.740010000001</v>
      </c>
      <c r="I180" s="253">
        <f>SUM(I181:I184)</f>
        <v>1956.5093199999999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73">
        <v>8545</v>
      </c>
      <c r="E181" s="373">
        <v>11525</v>
      </c>
      <c r="F181" s="373"/>
      <c r="G181" s="373">
        <v>722.67544999999996</v>
      </c>
      <c r="H181" s="254">
        <f>D181-G181</f>
        <v>7822.3245500000003</v>
      </c>
      <c r="I181" s="254">
        <v>826.20555999999999</v>
      </c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73">
        <v>2224</v>
      </c>
      <c r="E182" s="373">
        <v>3000</v>
      </c>
      <c r="F182" s="373"/>
      <c r="G182" s="373">
        <v>594.70204999999999</v>
      </c>
      <c r="H182" s="254">
        <f>D182-G182</f>
        <v>1629.2979500000001</v>
      </c>
      <c r="I182" s="254">
        <v>615.47850000000005</v>
      </c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73">
        <v>1366</v>
      </c>
      <c r="E183" s="373">
        <v>1441</v>
      </c>
      <c r="F183" s="373">
        <v>80.016000000000005</v>
      </c>
      <c r="G183" s="373">
        <v>446.74504000000002</v>
      </c>
      <c r="H183" s="254">
        <f t="shared" ref="H183:H184" si="20">D183-G183</f>
        <v>919.25495999999998</v>
      </c>
      <c r="I183" s="254">
        <v>475.07065999999998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39" t="s">
        <v>90</v>
      </c>
      <c r="D184" s="374">
        <v>4571</v>
      </c>
      <c r="E184" s="374">
        <v>4722</v>
      </c>
      <c r="F184" s="374">
        <v>3.726</v>
      </c>
      <c r="G184" s="374">
        <v>91.137450000000001</v>
      </c>
      <c r="H184" s="254">
        <f t="shared" si="20"/>
        <v>4479.8625499999998</v>
      </c>
      <c r="I184" s="254">
        <v>39.754600000000003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75">
        <v>5500</v>
      </c>
      <c r="E185" s="375">
        <v>5500</v>
      </c>
      <c r="F185" s="375">
        <v>144.2756</v>
      </c>
      <c r="G185" s="375">
        <v>180.96358000000001</v>
      </c>
      <c r="H185" s="255">
        <f>D185-G185</f>
        <v>5319.0364200000004</v>
      </c>
      <c r="I185" s="255">
        <v>113.37045999999999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72">
        <v>8000</v>
      </c>
      <c r="E186" s="372">
        <v>8000</v>
      </c>
      <c r="F186" s="372">
        <f>F187+F188</f>
        <v>10.8241</v>
      </c>
      <c r="G186" s="372">
        <f>G187+G188</f>
        <v>1542.45418</v>
      </c>
      <c r="H186" s="253">
        <f>D186-G186</f>
        <v>6457.5458200000003</v>
      </c>
      <c r="I186" s="253">
        <f>I187+I188</f>
        <v>1304.6605999999999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27"/>
      <c r="E187" s="373"/>
      <c r="F187" s="373"/>
      <c r="G187" s="373">
        <v>1.62</v>
      </c>
      <c r="H187" s="254"/>
      <c r="I187" s="254">
        <v>290.21832000000001</v>
      </c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28"/>
      <c r="E188" s="388"/>
      <c r="F188" s="388">
        <v>10.8241</v>
      </c>
      <c r="G188" s="388">
        <v>1540.8341800000001</v>
      </c>
      <c r="H188" s="256"/>
      <c r="I188" s="256">
        <v>1014.44228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75">
        <v>10</v>
      </c>
      <c r="E189" s="375">
        <v>10</v>
      </c>
      <c r="F189" s="375"/>
      <c r="G189" s="375">
        <v>0.15659999999999999</v>
      </c>
      <c r="H189" s="255">
        <f>D189-G189</f>
        <v>9.8434000000000008</v>
      </c>
      <c r="I189" s="255">
        <v>0.36299999999999999</v>
      </c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29"/>
      <c r="E190" s="389"/>
      <c r="F190" s="389">
        <v>1.1467799999999999</v>
      </c>
      <c r="G190" s="389">
        <v>3.7679499999999999</v>
      </c>
      <c r="H190" s="255">
        <f>D190-G190</f>
        <v>-3.7679499999999999</v>
      </c>
      <c r="I190" s="255">
        <v>19.834499999999998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30216</v>
      </c>
      <c r="E191" s="390">
        <f>E180+E185+E186+E189</f>
        <v>34198</v>
      </c>
      <c r="F191" s="390">
        <f>F180+F185+F186+F189+F190</f>
        <v>239.98848000000001</v>
      </c>
      <c r="G191" s="390">
        <f>G180+G185+G186+G189+G190</f>
        <v>3582.6022999999996</v>
      </c>
      <c r="H191" s="318">
        <f>H180+H185+H186+H189+H190</f>
        <v>26633.397700000001</v>
      </c>
      <c r="I191" s="318">
        <f>I180+I185+I186+I189+I190</f>
        <v>3394.7378799999992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51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69" t="s">
        <v>118</v>
      </c>
      <c r="D193" s="61"/>
      <c r="E193" s="61"/>
      <c r="F193" s="61"/>
      <c r="G193" s="61"/>
      <c r="H193" s="382"/>
      <c r="I193" s="235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69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" thickBot="1" x14ac:dyDescent="0.4">
      <c r="B195" s="53"/>
      <c r="C195" s="376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424" t="s">
        <v>1</v>
      </c>
      <c r="C198" s="425"/>
      <c r="D198" s="425"/>
      <c r="E198" s="425"/>
      <c r="F198" s="425"/>
      <c r="G198" s="425"/>
      <c r="H198" s="425"/>
      <c r="I198" s="425"/>
      <c r="J198" s="425"/>
      <c r="K198" s="426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400" t="s">
        <v>2</v>
      </c>
      <c r="D200" s="401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55" t="s">
        <v>119</v>
      </c>
      <c r="D201" s="35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57" t="s">
        <v>44</v>
      </c>
      <c r="D202" s="35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57" t="s">
        <v>28</v>
      </c>
      <c r="D203" s="35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59" t="s">
        <v>31</v>
      </c>
      <c r="D204" s="36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78" t="s">
        <v>123</v>
      </c>
      <c r="D205" s="326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69" t="s">
        <v>120</v>
      </c>
      <c r="D206" s="331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402" t="s">
        <v>8</v>
      </c>
      <c r="C208" s="403"/>
      <c r="D208" s="403"/>
      <c r="E208" s="403"/>
      <c r="F208" s="403"/>
      <c r="G208" s="403"/>
      <c r="H208" s="403"/>
      <c r="I208" s="403"/>
      <c r="J208" s="403"/>
      <c r="K208" s="404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12</v>
      </c>
      <c r="F210" s="97" t="str">
        <f>G19</f>
        <v>LANDET KVANTUM T.O.M UKE 12</v>
      </c>
      <c r="G210" s="97" t="str">
        <f>I19</f>
        <v>RESTKVOTER</v>
      </c>
      <c r="H210" s="97" t="str">
        <f>J19</f>
        <v>LANDET KVANTUM T.O.M. UKE 12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27">
        <v>1701</v>
      </c>
      <c r="E211" s="250">
        <v>8.8039799999999993</v>
      </c>
      <c r="F211" s="250">
        <v>58.105179999999997</v>
      </c>
      <c r="G211" s="429">
        <f>D211-F211-F212</f>
        <v>1479.6662799999999</v>
      </c>
      <c r="H211" s="250">
        <v>45.830080000000002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28"/>
      <c r="E212" s="250">
        <v>6.3949299999999996</v>
      </c>
      <c r="F212" s="250">
        <v>163.22854000000001</v>
      </c>
      <c r="G212" s="430"/>
      <c r="H212" s="250">
        <v>390.02999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62">
        <v>5</v>
      </c>
      <c r="E213" s="251"/>
      <c r="F213" s="251">
        <v>0.93</v>
      </c>
      <c r="G213" s="250">
        <f t="shared" ref="G213" si="21">D213-F213</f>
        <v>4.07</v>
      </c>
      <c r="H213" s="251">
        <v>0.75907999999999998</v>
      </c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79"/>
      <c r="E214" s="251"/>
      <c r="F214" s="251">
        <v>0.29582000000000003</v>
      </c>
      <c r="G214" s="250"/>
      <c r="H214" s="251">
        <v>0.106</v>
      </c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80">
        <f>D201</f>
        <v>1706</v>
      </c>
      <c r="E215" s="252">
        <f>SUM(E211:E214)</f>
        <v>15.198909999999998</v>
      </c>
      <c r="F215" s="252">
        <f>SUM(F211:F214)</f>
        <v>222.55954</v>
      </c>
      <c r="G215" s="252">
        <f>D215-F215</f>
        <v>1483.44046</v>
      </c>
      <c r="H215" s="252">
        <f>H211+H212+H213+H214</f>
        <v>436.72514999999999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5" customHeight="1" x14ac:dyDescent="0.3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5" customHeight="1" x14ac:dyDescent="0.3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5" customHeight="1" x14ac:dyDescent="0.3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5" customHeight="1" x14ac:dyDescent="0.3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5" customHeight="1" x14ac:dyDescent="0.3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49999999999999" customHeight="1" thickBot="1" x14ac:dyDescent="0.4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49999999999999" customHeight="1" thickTop="1" x14ac:dyDescent="0.35">
      <c r="B226" s="424" t="s">
        <v>1</v>
      </c>
      <c r="C226" s="425"/>
      <c r="D226" s="425"/>
      <c r="E226" s="425"/>
      <c r="F226" s="425"/>
      <c r="G226" s="425"/>
      <c r="H226" s="425"/>
      <c r="I226" s="425"/>
      <c r="J226" s="425"/>
      <c r="K226" s="426"/>
      <c r="L226" s="177"/>
      <c r="M226" s="177"/>
    </row>
    <row r="227" spans="2:13" ht="6" customHeight="1" thickBot="1" x14ac:dyDescent="0.4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5" customHeight="1" thickBot="1" x14ac:dyDescent="0.4">
      <c r="B228" s="133"/>
      <c r="C228" s="400" t="s">
        <v>2</v>
      </c>
      <c r="D228" s="401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35">
      <c r="B229" s="136"/>
      <c r="C229" s="355" t="s">
        <v>119</v>
      </c>
      <c r="D229" s="356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35">
      <c r="B230" s="136"/>
      <c r="C230" s="357" t="s">
        <v>44</v>
      </c>
      <c r="D230" s="358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5" customHeight="1" thickBot="1" x14ac:dyDescent="0.4">
      <c r="B231" s="136"/>
      <c r="C231" s="357" t="s">
        <v>28</v>
      </c>
      <c r="D231" s="358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5" customHeight="1" thickBot="1" x14ac:dyDescent="0.4">
      <c r="B232" s="136"/>
      <c r="C232" s="359" t="s">
        <v>31</v>
      </c>
      <c r="D232" s="360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5" customHeight="1" x14ac:dyDescent="0.35">
      <c r="B233" s="136"/>
      <c r="C233" s="378" t="s">
        <v>124</v>
      </c>
      <c r="D233" s="367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35">
      <c r="B234" s="76"/>
      <c r="C234" s="14" t="s">
        <v>122</v>
      </c>
      <c r="D234" s="366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4">
      <c r="B235" s="76"/>
      <c r="C235" s="244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49999999999999" customHeight="1" x14ac:dyDescent="0.35">
      <c r="B236" s="402" t="s">
        <v>8</v>
      </c>
      <c r="C236" s="403"/>
      <c r="D236" s="403"/>
      <c r="E236" s="403"/>
      <c r="F236" s="403"/>
      <c r="G236" s="403"/>
      <c r="H236" s="403"/>
      <c r="I236" s="403"/>
      <c r="J236" s="403"/>
      <c r="K236" s="404"/>
      <c r="L236" s="177"/>
      <c r="M236" s="177"/>
    </row>
    <row r="237" spans="2:13" ht="6" customHeight="1" thickBot="1" x14ac:dyDescent="0.4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4">
      <c r="B238" s="76"/>
      <c r="C238" s="240" t="s">
        <v>80</v>
      </c>
      <c r="D238" s="241" t="s">
        <v>81</v>
      </c>
      <c r="E238" s="240" t="str">
        <f>E210</f>
        <v>LANDET KVANTUM UKE 12</v>
      </c>
      <c r="F238" s="240" t="str">
        <f>F210</f>
        <v>LANDET KVANTUM T.O.M UKE 12</v>
      </c>
      <c r="G238" s="257" t="s">
        <v>61</v>
      </c>
      <c r="H238" s="240" t="str">
        <f>H210</f>
        <v>LANDET KVANTUM T.O.M. UKE 12 2020</v>
      </c>
      <c r="J238" s="74"/>
      <c r="K238" s="111"/>
      <c r="L238" s="109"/>
      <c r="M238" s="109"/>
    </row>
    <row r="239" spans="2:13" s="90" customFormat="1" ht="14.15" customHeight="1" thickBot="1" x14ac:dyDescent="0.4">
      <c r="B239" s="152"/>
      <c r="C239" s="102" t="s">
        <v>82</v>
      </c>
      <c r="D239" s="397">
        <v>1685</v>
      </c>
      <c r="E239" s="260">
        <f>E241+E240</f>
        <v>80.343500000000006</v>
      </c>
      <c r="F239" s="260">
        <f>F241+F240</f>
        <v>1456.60538</v>
      </c>
      <c r="G239" s="394">
        <f>D239-F239</f>
        <v>228.39462000000003</v>
      </c>
      <c r="H239" s="260">
        <f>SUM(H240:H241)</f>
        <v>1544.2965300000001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242" t="s">
        <v>72</v>
      </c>
      <c r="D240" s="398"/>
      <c r="E240" s="261">
        <v>63.335999999999999</v>
      </c>
      <c r="F240" s="261">
        <v>1246.67893</v>
      </c>
      <c r="G240" s="395"/>
      <c r="H240" s="261">
        <v>1297.63689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2" t="s">
        <v>73</v>
      </c>
      <c r="D241" s="399"/>
      <c r="E241" s="262">
        <v>17.0075</v>
      </c>
      <c r="F241" s="262">
        <v>209.92644999999999</v>
      </c>
      <c r="G241" s="396"/>
      <c r="H241" s="262">
        <v>246.65964</v>
      </c>
      <c r="J241" s="153"/>
      <c r="K241" s="89"/>
      <c r="L241" s="93"/>
      <c r="M241" s="93"/>
    </row>
    <row r="242" spans="2:13" s="90" customFormat="1" ht="14.15" customHeight="1" thickBot="1" x14ac:dyDescent="0.4">
      <c r="B242" s="152"/>
      <c r="C242" s="102" t="s">
        <v>83</v>
      </c>
      <c r="D242" s="397">
        <v>843</v>
      </c>
      <c r="E242" s="260">
        <f>SUM(E243:E244)</f>
        <v>0</v>
      </c>
      <c r="F242" s="260">
        <f>SUM(F243:F244)</f>
        <v>0</v>
      </c>
      <c r="G242" s="394">
        <f>D242-F242</f>
        <v>843</v>
      </c>
      <c r="H242" s="260">
        <f>SUM(H243:H244)</f>
        <v>0</v>
      </c>
      <c r="J242" s="153"/>
      <c r="K242" s="89"/>
      <c r="L242" s="93"/>
      <c r="M242" s="93"/>
    </row>
    <row r="243" spans="2:13" s="90" customFormat="1" ht="14.15" customHeight="1" thickBot="1" x14ac:dyDescent="0.4">
      <c r="B243" s="152"/>
      <c r="C243" s="242" t="s">
        <v>72</v>
      </c>
      <c r="D243" s="398"/>
      <c r="E243" s="261"/>
      <c r="F243" s="261"/>
      <c r="G243" s="395"/>
      <c r="H243" s="261"/>
      <c r="J243" s="153"/>
      <c r="K243" s="89"/>
      <c r="L243" s="93"/>
      <c r="M243" s="93"/>
    </row>
    <row r="244" spans="2:13" s="90" customFormat="1" ht="14.15" customHeight="1" thickBot="1" x14ac:dyDescent="0.4">
      <c r="B244" s="152"/>
      <c r="C244" s="242" t="s">
        <v>73</v>
      </c>
      <c r="D244" s="399"/>
      <c r="E244" s="262"/>
      <c r="F244" s="262"/>
      <c r="G244" s="396"/>
      <c r="H244" s="262"/>
      <c r="J244" s="153"/>
      <c r="K244" s="89"/>
      <c r="L244" s="93"/>
      <c r="M244" s="93"/>
    </row>
    <row r="245" spans="2:13" s="90" customFormat="1" ht="14.15" customHeight="1" thickBot="1" x14ac:dyDescent="0.4">
      <c r="B245" s="152"/>
      <c r="C245" s="102" t="s">
        <v>84</v>
      </c>
      <c r="D245" s="397">
        <v>0</v>
      </c>
      <c r="E245" s="260">
        <f>SUM(E246:E247)</f>
        <v>0</v>
      </c>
      <c r="F245" s="260">
        <f>SUM(F246:F247)</f>
        <v>0</v>
      </c>
      <c r="G245" s="394">
        <f>D245-F245</f>
        <v>0</v>
      </c>
      <c r="H245" s="260">
        <f>SUM(H246:H247)</f>
        <v>0</v>
      </c>
      <c r="J245" s="153"/>
      <c r="K245" s="89"/>
      <c r="L245" s="93"/>
      <c r="M245" s="93"/>
    </row>
    <row r="246" spans="2:13" s="90" customFormat="1" ht="14.15" customHeight="1" thickBot="1" x14ac:dyDescent="0.4">
      <c r="B246" s="152"/>
      <c r="C246" s="242" t="s">
        <v>72</v>
      </c>
      <c r="D246" s="398"/>
      <c r="E246" s="321"/>
      <c r="F246" s="321"/>
      <c r="G246" s="395"/>
      <c r="H246" s="321"/>
      <c r="J246" s="383"/>
      <c r="K246" s="89"/>
      <c r="L246" s="93"/>
      <c r="M246" s="93"/>
    </row>
    <row r="247" spans="2:13" s="90" customFormat="1" ht="14.15" customHeight="1" thickBot="1" x14ac:dyDescent="0.4">
      <c r="B247" s="152"/>
      <c r="C247" s="242" t="s">
        <v>73</v>
      </c>
      <c r="D247" s="399"/>
      <c r="E247" s="319"/>
      <c r="F247" s="319"/>
      <c r="G247" s="396"/>
      <c r="H247" s="319"/>
      <c r="J247" s="153"/>
      <c r="K247" s="89"/>
      <c r="L247" s="93"/>
      <c r="M247" s="93"/>
    </row>
    <row r="248" spans="2:13" s="90" customFormat="1" ht="14.15" customHeight="1" thickBot="1" x14ac:dyDescent="0.4">
      <c r="B248" s="83"/>
      <c r="C248" s="100" t="s">
        <v>55</v>
      </c>
      <c r="D248" s="332"/>
      <c r="E248" s="320"/>
      <c r="F248" s="320"/>
      <c r="G248" s="258"/>
      <c r="H248" s="320"/>
      <c r="J248" s="84"/>
      <c r="K248" s="85"/>
      <c r="L248" s="180"/>
      <c r="M248" s="180"/>
    </row>
    <row r="249" spans="2:13" ht="16" thickBot="1" x14ac:dyDescent="0.4">
      <c r="B249" s="76"/>
      <c r="C249" s="103" t="s">
        <v>52</v>
      </c>
      <c r="D249" s="243">
        <f>SUM(D239:D248)</f>
        <v>2528</v>
      </c>
      <c r="E249" s="252">
        <f>E239+E242+E245+E248</f>
        <v>80.343500000000006</v>
      </c>
      <c r="F249" s="252">
        <f>F239+F242+F245+F248</f>
        <v>1456.60538</v>
      </c>
      <c r="G249" s="259">
        <f>SUM(G239:G248)</f>
        <v>1071.39462</v>
      </c>
      <c r="H249" s="252">
        <f>H239+H242+H245+H248</f>
        <v>1544.2965300000001</v>
      </c>
      <c r="J249" s="74"/>
      <c r="K249" s="111"/>
      <c r="L249" s="109"/>
      <c r="M249" s="109"/>
    </row>
    <row r="250" spans="2:13" s="64" customFormat="1" ht="9" customHeight="1" x14ac:dyDescent="0.3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5" customHeight="1" thickBot="1" x14ac:dyDescent="0.4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3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>
      <c r="G256" s="59"/>
    </row>
    <row r="257" spans="6:6" ht="14.15" hidden="1" customHeight="1" x14ac:dyDescent="0.35">
      <c r="F257" s="59"/>
    </row>
    <row r="258" spans="6:6" ht="14.15" hidden="1" customHeight="1" x14ac:dyDescent="0.35"/>
    <row r="259" spans="6:6" ht="14.15" hidden="1" customHeight="1" x14ac:dyDescent="0.35"/>
    <row r="260" spans="6:6" ht="14.15" hidden="1" customHeight="1" x14ac:dyDescent="0.35"/>
    <row r="261" spans="6:6" ht="14.15" hidden="1" customHeight="1" x14ac:dyDescent="0.35"/>
    <row r="262" spans="6:6" ht="14.15" hidden="1" customHeight="1" x14ac:dyDescent="0.35"/>
    <row r="263" spans="6:6" ht="14.15" hidden="1" customHeight="1" x14ac:dyDescent="0.35"/>
    <row r="264" spans="6:6" ht="14.15" hidden="1" customHeight="1" x14ac:dyDescent="0.35"/>
    <row r="265" spans="6:6" ht="14.15" hidden="1" customHeight="1" x14ac:dyDescent="0.35"/>
    <row r="266" spans="6:6" ht="14.15" hidden="1" customHeight="1" x14ac:dyDescent="0.35"/>
    <row r="267" spans="6:6" ht="14.15" hidden="1" customHeight="1" x14ac:dyDescent="0.35"/>
    <row r="268" spans="6:6" ht="14.15" hidden="1" customHeight="1" x14ac:dyDescent="0.35"/>
    <row r="269" spans="6:6" ht="14.15" hidden="1" customHeight="1" x14ac:dyDescent="0.35"/>
    <row r="270" spans="6:6" ht="14.15" hidden="1" customHeight="1" x14ac:dyDescent="0.35"/>
    <row r="271" spans="6:6" ht="14.15" hidden="1" customHeight="1" x14ac:dyDescent="0.35"/>
    <row r="272" spans="6:6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5" hidden="1" customHeight="1" x14ac:dyDescent="0.35"/>
    <row r="362" ht="15" hidden="1" customHeight="1" x14ac:dyDescent="0.35"/>
    <row r="363" ht="15" hidden="1" customHeight="1" x14ac:dyDescent="0.35"/>
    <row r="364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42:G244"/>
    <mergeCell ref="G245:G247"/>
    <mergeCell ref="D242:D244"/>
    <mergeCell ref="D245:D247"/>
    <mergeCell ref="C228:D228"/>
    <mergeCell ref="B236:K236"/>
    <mergeCell ref="D239:D241"/>
    <mergeCell ref="G239:G241"/>
  </mergeCells>
  <pageMargins left="7.874015748031496E-2" right="0.23622047244094491" top="0.59055118110236227" bottom="0.27559055118110237" header="0.11811023622047245" footer="7.874015748031496E-2"/>
  <pageSetup paperSize="9" scale="17" fitToHeight="0" orientation="portrait" r:id="rId2"/>
  <headerFooter>
    <oddHeader xml:space="preserve">&amp;LForeløpig statistikk&amp;C&amp;"-,Fet"&amp;12Pr. uke 12
&amp;"-,Normal"&amp;11(iht. motatte landings- og sluttsedler fra fiskesalgslagene; alle tallstørrelser i hele tonn)&amp;R29.03.2021
</oddHeader>
    <oddFooter>&amp;LFiskeridirektoratet&amp;CReguleringsseksjonen&amp;RGuro Gjelsvik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UKE_12_2021</vt:lpstr>
      <vt:lpstr>UKE_12_2021!Utskriftsområde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Guro Gjelsvik</cp:lastModifiedBy>
  <cp:lastPrinted>2021-03-29T15:40:12Z</cp:lastPrinted>
  <dcterms:created xsi:type="dcterms:W3CDTF">2011-07-06T12:13:20Z</dcterms:created>
  <dcterms:modified xsi:type="dcterms:W3CDTF">2021-03-29T15:40:50Z</dcterms:modified>
</cp:coreProperties>
</file>