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sylia\UKESTATISTIKKEN\2017\"/>
    </mc:Choice>
  </mc:AlternateContent>
  <bookViews>
    <workbookView xWindow="0" yWindow="0" windowWidth="28800" windowHeight="14820" tabRatio="413"/>
  </bookViews>
  <sheets>
    <sheet name="UKE_52_2017_versjon2" sheetId="1" r:id="rId1"/>
  </sheets>
  <definedNames>
    <definedName name="Z_14D440E4_F18A_4F78_9989_38C1B133222D_.wvu.Cols" localSheetId="0" hidden="1">UKE_52_2017_versjon2!#REF!</definedName>
    <definedName name="Z_14D440E4_F18A_4F78_9989_38C1B133222D_.wvu.PrintArea" localSheetId="0" hidden="1">UKE_52_2017_versjon2!$B$1:$M$209</definedName>
    <definedName name="Z_14D440E4_F18A_4F78_9989_38C1B133222D_.wvu.Rows" localSheetId="0" hidden="1">UKE_52_2017_versjon2!$321:$1048576,UKE_52_2017_versjon2!$210:$320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0" i="1" l="1"/>
  <c r="F12" i="1" l="1"/>
  <c r="G32" i="1"/>
  <c r="G25" i="1"/>
  <c r="J32" i="1" l="1"/>
  <c r="I33" i="1" l="1"/>
  <c r="I29" i="1"/>
  <c r="I28" i="1"/>
  <c r="I27" i="1"/>
  <c r="I26" i="1"/>
  <c r="H95" i="1" l="1"/>
  <c r="I180" i="1" l="1"/>
  <c r="F129" i="1" l="1"/>
  <c r="F25" i="1" l="1"/>
  <c r="F122" i="1" l="1"/>
  <c r="F121" i="1" s="1"/>
  <c r="I30" i="1" l="1"/>
  <c r="I34" i="1"/>
  <c r="H59" i="1" l="1"/>
  <c r="F174" i="1" l="1"/>
  <c r="G174" i="1"/>
  <c r="I129" i="1" l="1"/>
  <c r="I116" i="1"/>
  <c r="I122" i="1"/>
  <c r="I121" i="1" s="1"/>
  <c r="H40" i="1"/>
  <c r="I135" i="1" l="1"/>
  <c r="I174" i="1"/>
  <c r="H65" i="1"/>
  <c r="F32" i="1"/>
  <c r="F24" i="1" s="1"/>
  <c r="H124" i="1" l="1"/>
  <c r="H96" i="1"/>
  <c r="H134" i="1" l="1"/>
  <c r="H133" i="1"/>
  <c r="H131" i="1"/>
  <c r="H130" i="1"/>
  <c r="H128" i="1"/>
  <c r="H125" i="1"/>
  <c r="H126" i="1"/>
  <c r="H132" i="1"/>
  <c r="H123" i="1"/>
  <c r="H120" i="1"/>
  <c r="H119" i="1"/>
  <c r="H118" i="1"/>
  <c r="H117" i="1"/>
  <c r="H94" i="1"/>
  <c r="H93" i="1"/>
  <c r="H92" i="1"/>
  <c r="H91" i="1"/>
  <c r="H90" i="1"/>
  <c r="H89" i="1"/>
  <c r="H88" i="1"/>
  <c r="H85" i="1"/>
  <c r="H84" i="1"/>
  <c r="I37" i="1"/>
  <c r="I36" i="1"/>
  <c r="I35" i="1"/>
  <c r="I23" i="1"/>
  <c r="I22" i="1"/>
  <c r="I31" i="1"/>
  <c r="I32" i="1" l="1"/>
  <c r="I25" i="1"/>
  <c r="H87" i="1"/>
  <c r="H86" i="1" s="1"/>
  <c r="I24" i="1" l="1"/>
  <c r="E127" i="1"/>
  <c r="H127" i="1" s="1"/>
  <c r="E32" i="1"/>
  <c r="E25" i="1"/>
  <c r="E21" i="1"/>
  <c r="E24" i="1" l="1"/>
  <c r="H183" i="1"/>
  <c r="H179" i="1"/>
  <c r="H176" i="1"/>
  <c r="H177" i="1"/>
  <c r="H178" i="1"/>
  <c r="H175" i="1"/>
  <c r="E174" i="1" l="1"/>
  <c r="F180" i="1" l="1"/>
  <c r="F185" i="1" s="1"/>
  <c r="G180" i="1"/>
  <c r="H180" i="1" s="1"/>
  <c r="I185" i="1"/>
  <c r="G129" i="1"/>
  <c r="H129" i="1" s="1"/>
  <c r="D206" i="1" l="1"/>
  <c r="E185" i="1" l="1"/>
  <c r="F157" i="1"/>
  <c r="E157" i="1"/>
  <c r="D157" i="1"/>
  <c r="G156" i="1"/>
  <c r="G155" i="1"/>
  <c r="G154" i="1"/>
  <c r="D127" i="1"/>
  <c r="G122" i="1"/>
  <c r="E122" i="1"/>
  <c r="E121" i="1" s="1"/>
  <c r="D122" i="1"/>
  <c r="G116" i="1"/>
  <c r="F116" i="1"/>
  <c r="F135" i="1" s="1"/>
  <c r="E116" i="1"/>
  <c r="D116" i="1"/>
  <c r="H110" i="1"/>
  <c r="F110" i="1"/>
  <c r="D110" i="1"/>
  <c r="G63" i="1"/>
  <c r="F59" i="1"/>
  <c r="F65" i="1" s="1"/>
  <c r="G65" i="1" s="1"/>
  <c r="E59" i="1"/>
  <c r="E65" i="1" s="1"/>
  <c r="D52" i="1"/>
  <c r="H116" i="1" l="1"/>
  <c r="D121" i="1"/>
  <c r="D135" i="1" s="1"/>
  <c r="E135" i="1"/>
  <c r="G121" i="1"/>
  <c r="H121" i="1" s="1"/>
  <c r="H122" i="1"/>
  <c r="G157" i="1"/>
  <c r="G59" i="1"/>
  <c r="G135" i="1" l="1"/>
  <c r="H135" i="1" s="1"/>
  <c r="I87" i="1"/>
  <c r="I86" i="1" s="1"/>
  <c r="G87" i="1"/>
  <c r="G86" i="1" s="1"/>
  <c r="F87" i="1"/>
  <c r="F86" i="1" s="1"/>
  <c r="E87" i="1"/>
  <c r="E86" i="1" s="1"/>
  <c r="D87" i="1"/>
  <c r="D86" i="1" s="1"/>
  <c r="H83" i="1"/>
  <c r="I83" i="1"/>
  <c r="G83" i="1"/>
  <c r="F83" i="1"/>
  <c r="E83" i="1"/>
  <c r="D83" i="1"/>
  <c r="F82" i="1"/>
  <c r="G82" i="1"/>
  <c r="H82" i="1"/>
  <c r="I82" i="1"/>
  <c r="H76" i="1"/>
  <c r="F76" i="1"/>
  <c r="D76" i="1"/>
  <c r="E40" i="1"/>
  <c r="I39" i="1"/>
  <c r="I38" i="1"/>
  <c r="D32" i="1"/>
  <c r="D25" i="1"/>
  <c r="J25" i="1"/>
  <c r="G24" i="1"/>
  <c r="J21" i="1"/>
  <c r="G21" i="1"/>
  <c r="F21" i="1"/>
  <c r="D21" i="1"/>
  <c r="H14" i="1"/>
  <c r="F14" i="1"/>
  <c r="D14" i="1"/>
  <c r="D97" i="1" l="1"/>
  <c r="D24" i="1"/>
  <c r="D40" i="1" s="1"/>
  <c r="F40" i="1"/>
  <c r="I97" i="1"/>
  <c r="G40" i="1"/>
  <c r="H97" i="1"/>
  <c r="E97" i="1"/>
  <c r="G97" i="1"/>
  <c r="F97" i="1"/>
  <c r="J24" i="1"/>
  <c r="J40" i="1" s="1"/>
  <c r="I21" i="1"/>
  <c r="I40" i="1" s="1"/>
  <c r="H166" i="1" l="1"/>
  <c r="H165" i="1"/>
  <c r="H164" i="1"/>
  <c r="H163" i="1"/>
  <c r="F206" i="1" l="1"/>
  <c r="E206" i="1" l="1"/>
  <c r="G185" i="1" l="1"/>
  <c r="D174" i="1"/>
  <c r="D148" i="1" l="1"/>
  <c r="H206" i="1" l="1"/>
  <c r="H157" i="1" l="1"/>
  <c r="G206" i="1" l="1"/>
  <c r="H201" i="1"/>
  <c r="G201" i="1"/>
  <c r="F201" i="1"/>
  <c r="E201" i="1"/>
  <c r="D195" i="1"/>
  <c r="H184" i="1"/>
  <c r="D185" i="1"/>
  <c r="I173" i="1"/>
  <c r="H173" i="1"/>
  <c r="G173" i="1"/>
  <c r="F173" i="1"/>
  <c r="H167" i="1"/>
  <c r="F167" i="1"/>
  <c r="D167" i="1"/>
  <c r="H153" i="1"/>
  <c r="G153" i="1"/>
  <c r="F153" i="1"/>
  <c r="E153" i="1"/>
  <c r="I115" i="1"/>
  <c r="H115" i="1"/>
  <c r="G115" i="1"/>
  <c r="F115" i="1"/>
  <c r="H55" i="1"/>
  <c r="G55" i="1"/>
  <c r="F55" i="1"/>
  <c r="E55" i="1"/>
  <c r="H174" i="1" l="1"/>
  <c r="H185" i="1" s="1"/>
</calcChain>
</file>

<file path=xl/sharedStrings.xml><?xml version="1.0" encoding="utf-8"?>
<sst xmlns="http://schemas.openxmlformats.org/spreadsheetml/2006/main" count="229" uniqueCount="115">
  <si>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</si>
  <si>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</si>
  <si>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</si>
  <si>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</si>
  <si>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</si>
  <si>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</si>
  <si>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</si>
  <si>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</si>
  <si>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</si>
  <si>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</si>
  <si>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</si>
  <si>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</si>
  <si>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</si>
  <si>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</si>
  <si>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</si>
  <si>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</si>
  <si>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</si>
  <si>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</si>
  <si>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</si>
  <si>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</si>
  <si>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</si>
  <si>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</si>
  <si>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</si>
  <si>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</si>
  <si>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</si>
  <si>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</si>
  <si>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</si>
  <si>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</si>
  <si>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</si>
  <si>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</si>
  <si>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</si>
  <si>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</si>
  <si>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</si>
  <si>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</si>
  <si>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</si>
  <si>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</si>
  <si>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</si>
  <si>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</si>
  <si>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</si>
  <si>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</si>
  <si>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</si>
  <si>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</si>
  <si>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</si>
  <si>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</si>
  <si>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</si>
  <si>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</si>
  <si>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</si>
  <si>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</si>
  <si>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</si>
  <si>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</si>
  <si>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</si>
  <si>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</si>
  <si>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</si>
  <si>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</si>
  <si>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</si>
  <si>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</si>
  <si>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</si>
  <si>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</si>
  <si>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</si>
  <si>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</si>
  <si>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</si>
  <si>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</si>
  <si>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</si>
  <si>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</si>
  <si>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</si>
  <si>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</si>
  <si>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</si>
  <si>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</si>
  <si>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</si>
  <si>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</si>
  <si>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</si>
  <si>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</si>
  <si>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</si>
  <si>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</si>
  <si>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</si>
  <si>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</si>
  <si>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</si>
  <si>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</si>
  <si>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</si>
  <si>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</si>
  <si>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</si>
  <si>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</si>
  <si>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</si>
  <si>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</si>
  <si>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</si>
  <si>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</si>
  <si>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</si>
  <si>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</si>
  <si>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</si>
  <si>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</si>
  <si>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</si>
  <si>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</si>
  <si>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</si>
  <si>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</si>
  <si>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</si>
  <si>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</si>
  <si>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</si>
  <si>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LANDET KVANTUM UKE 52</t>
  </si>
  <si>
    <t>LANDET KVANTUM T.O.M UKE 52</t>
  </si>
  <si>
    <t>LANDET KVANTUM T.O.M. UKE 52 2016</t>
  </si>
  <si>
    <t>Kilde: Landings- og sluttseddelregisteret i Fiskeridirektoratet og tall fra Norges Råfisklag pr. 22.01.2018</t>
  </si>
  <si>
    <r>
      <t>Lukket kystgruppe</t>
    </r>
    <r>
      <rPr>
        <b/>
        <i/>
        <sz val="11"/>
        <color theme="1"/>
        <rFont val="Calibri"/>
        <family val="2"/>
      </rPr>
      <t>: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</si>
  <si>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1</t>
    </r>
  </si>
  <si>
    <t>Kystfiskekvote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</si>
  <si>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</si>
  <si>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Registrert rekreasjonsfiske utgjør 1 108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</si>
  <si>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451 tonn, men det legges til grunn at hele avsetningen tas.</t>
    </r>
  </si>
  <si>
    <t>Kilde: Fiskeridirektoratets landings- og sluttsedler per 25.01.2018</t>
  </si>
  <si>
    <t xml:space="preserve">  Kilde: Landings- og sluttseddelregisteret i Fiskeridirektoratet per 23.01.2018.</t>
  </si>
  <si>
    <t>Kilde: Landings- og sluttseddelregisteret i Fiskeridirektoratet per 22.01.2018</t>
  </si>
  <si>
    <t>Avsetninger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</si>
  <si>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1 274 tonn tatt med konvensjonelle redskaper blir belastet seinotkvoten.  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</si>
  <si>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Det er beregnet fisket 2 292 tonn av torsketrålere med strukturkvoter fra seitrål som overføres til  seitrål</t>
    </r>
  </si>
  <si>
    <t>Kilde: Fiskeridirektoratets landings- og sluttsedler per 25.01.2018. Inkluderer kun fangst som er oppført som snabeluer på sluttseddel, det er ikke tatt høyde for eventuell feilrapportering av uerart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</si>
  <si>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Registrert rekreasjonsfiske utgjør 50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</si>
</sst>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3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6" fillId="0" borderId="0" applyFont="0" applyFill="0" applyBorder="0" applyAlignment="0" applyProtection="0"/>
    <xf numFmtId="0" fontId="18" fillId="3" borderId="26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3" applyNumberFormat="0" applyFill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17" fillId="2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26" applyNumberFormat="0" applyAlignment="0" applyProtection="0"/>
    <xf numFmtId="0" fontId="50" fillId="3" borderId="46" applyNumberFormat="0" applyAlignment="0" applyProtection="0"/>
    <xf numFmtId="0" fontId="18" fillId="3" borderId="26" applyNumberFormat="0" applyAlignment="0" applyProtection="0"/>
    <xf numFmtId="0" fontId="19" fillId="0" borderId="27" applyNumberFormat="0" applyFill="0" applyAlignment="0" applyProtection="0"/>
    <xf numFmtId="0" fontId="51" fillId="8" borderId="47" applyNumberFormat="0" applyAlignment="0" applyProtection="0"/>
    <xf numFmtId="0" fontId="52" fillId="0" borderId="0" applyNumberFormat="0" applyFill="0" applyBorder="0" applyAlignment="0" applyProtection="0"/>
    <xf numFmtId="0" fontId="16" fillId="9" borderId="4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5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3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5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8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3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3" fillId="4" borderId="41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0" xfId="0" applyFont="1" applyAlignment="1">
      <alignment vertical="center"/>
    </xf>
    <xf numFmtId="164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4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8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1" fillId="0" borderId="31" xfId="1" applyNumberFormat="1" applyFont="1" applyFill="1" applyBorder="1" applyAlignment="1">
      <alignment vertical="center"/>
    </xf>
    <xf numFmtId="3" fontId="21" fillId="0" borderId="30" xfId="1" applyNumberFormat="1" applyFont="1" applyFill="1" applyBorder="1" applyAlignment="1">
      <alignment vertical="center"/>
    </xf>
    <xf numFmtId="3" fontId="23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39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7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3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1" fillId="0" borderId="0" xfId="0" applyFont="1" applyAlignment="1"/>
    <xf numFmtId="0" fontId="40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3" fontId="21" fillId="0" borderId="3" xfId="1" applyNumberFormat="1" applyFont="1" applyFill="1" applyBorder="1" applyAlignment="1">
      <alignment vertical="center"/>
    </xf>
    <xf numFmtId="3" fontId="21" fillId="0" borderId="57" xfId="1" applyNumberFormat="1" applyFont="1" applyFill="1" applyBorder="1" applyAlignment="1">
      <alignment vertical="center"/>
    </xf>
    <xf numFmtId="3" fontId="22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3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2" fillId="0" borderId="50" xfId="0" applyNumberFormat="1" applyFont="1" applyBorder="1" applyAlignment="1">
      <alignment vertical="center" wrapText="1"/>
    </xf>
    <xf numFmtId="3" fontId="22" fillId="0" borderId="50" xfId="0" applyNumberFormat="1" applyFont="1" applyFill="1" applyBorder="1" applyAlignment="1">
      <alignment vertical="center" wrapText="1"/>
    </xf>
    <xf numFmtId="3" fontId="21" fillId="0" borderId="68" xfId="0" applyNumberFormat="1" applyFont="1" applyFill="1" applyBorder="1" applyAlignment="1">
      <alignment vertical="center"/>
    </xf>
    <xf numFmtId="3" fontId="21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 wrapText="1"/>
    </xf>
    <xf numFmtId="3" fontId="22" fillId="0" borderId="3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2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4" fillId="0" borderId="6" xfId="0" applyFont="1" applyFill="1" applyBorder="1" applyAlignment="1">
      <alignment vertical="center"/>
    </xf>
    <xf numFmtId="3" fontId="54" fillId="0" borderId="6" xfId="0" applyNumberFormat="1" applyFont="1" applyFill="1" applyBorder="1" applyAlignment="1">
      <alignment horizontal="right" vertical="center" indent="1"/>
    </xf>
    <xf numFmtId="0" fontId="55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2" fillId="0" borderId="34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2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1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2" fillId="0" borderId="59" xfId="0" applyNumberFormat="1" applyFont="1" applyFill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 wrapText="1"/>
    </xf>
    <xf numFmtId="3" fontId="22" fillId="0" borderId="3" xfId="0" applyNumberFormat="1" applyFont="1" applyBorder="1" applyAlignment="1">
      <alignment vertical="center" wrapText="1"/>
    </xf>
    <xf numFmtId="3" fontId="22" fillId="0" borderId="75" xfId="0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 wrapText="1"/>
    </xf>
    <xf numFmtId="3" fontId="22" fillId="0" borderId="40" xfId="0" applyNumberFormat="1" applyFont="1" applyFill="1" applyBorder="1" applyAlignment="1">
      <alignment vertical="center" wrapText="1"/>
    </xf>
    <xf numFmtId="3" fontId="22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1" fillId="0" borderId="30" xfId="0" applyNumberFormat="1" applyFont="1" applyFill="1" applyBorder="1" applyAlignment="1">
      <alignment vertical="center"/>
    </xf>
    <xf numFmtId="3" fontId="21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1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1" fillId="0" borderId="57" xfId="0" applyNumberFormat="1" applyFont="1" applyFill="1" applyBorder="1" applyAlignment="1">
      <alignment vertical="center"/>
    </xf>
    <xf numFmtId="3" fontId="21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1" fillId="0" borderId="3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3" fontId="42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2" fillId="0" borderId="50" xfId="0" applyNumberFormat="1" applyFont="1" applyFill="1" applyBorder="1" applyAlignment="1">
      <alignment vertical="center" wrapText="1"/>
    </xf>
    <xf numFmtId="3" fontId="42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58" fillId="4" borderId="31" xfId="0" applyNumberFormat="1" applyFont="1" applyFill="1" applyBorder="1" applyAlignment="1">
      <alignment vertical="center" wrapText="1"/>
    </xf>
    <xf numFmtId="0" fontId="56" fillId="0" borderId="0" xfId="0" applyFont="1" applyFill="1" applyAlignment="1">
      <alignment vertical="center"/>
    </xf>
    <xf numFmtId="0" fontId="58" fillId="4" borderId="16" xfId="0" applyFont="1" applyFill="1" applyBorder="1" applyAlignment="1">
      <alignment horizontal="center"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58" fillId="4" borderId="55" xfId="0" applyNumberFormat="1" applyFont="1" applyFill="1" applyBorder="1" applyAlignment="1">
      <alignment vertical="center" wrapText="1"/>
    </xf>
    <xf numFmtId="3" fontId="42" fillId="0" borderId="3" xfId="0" applyNumberFormat="1" applyFont="1" applyFill="1" applyBorder="1" applyAlignment="1">
      <alignment vertical="center" wrapText="1"/>
    </xf>
    <xf numFmtId="3" fontId="59" fillId="0" borderId="76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2" fillId="0" borderId="77" xfId="0" applyNumberFormat="1" applyFont="1" applyFill="1" applyBorder="1" applyAlignment="1">
      <alignment vertical="center" wrapText="1"/>
    </xf>
    <xf numFmtId="3" fontId="42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59" fillId="0" borderId="82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42" fillId="0" borderId="30" xfId="0" applyNumberFormat="1" applyFont="1" applyFill="1" applyBorder="1" applyAlignment="1">
      <alignment vertical="center" wrapText="1"/>
    </xf>
    <xf numFmtId="3" fontId="42" fillId="0" borderId="57" xfId="0" applyNumberFormat="1" applyFont="1" applyFill="1" applyBorder="1" applyAlignment="1">
      <alignment vertical="center" wrapText="1"/>
    </xf>
    <xf numFmtId="0" fontId="22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60" fillId="0" borderId="84" xfId="0" applyNumberFormat="1" applyFont="1" applyFill="1" applyBorder="1" applyAlignment="1">
      <alignment vertical="center" wrapText="1"/>
    </xf>
    <xf numFmtId="3" fontId="22" fillId="0" borderId="77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 wrapText="1"/>
    </xf>
    <xf numFmtId="3" fontId="22" fillId="0" borderId="74" xfId="0" applyNumberFormat="1" applyFont="1" applyFill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2" fillId="0" borderId="42" xfId="0" applyNumberFormat="1" applyFont="1" applyFill="1" applyBorder="1" applyAlignment="1">
      <alignment vertical="center" wrapText="1"/>
    </xf>
    <xf numFmtId="3" fontId="22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2" fillId="0" borderId="86" xfId="0" applyNumberFormat="1" applyFont="1" applyFill="1" applyBorder="1" applyAlignment="1">
      <alignment vertical="center" wrapText="1"/>
    </xf>
    <xf numFmtId="3" fontId="42" fillId="0" borderId="17" xfId="0" applyNumberFormat="1" applyFont="1" applyFill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3" fontId="22" fillId="0" borderId="69" xfId="0" applyNumberFormat="1" applyFont="1" applyFill="1" applyBorder="1" applyAlignment="1">
      <alignment vertical="center" wrapText="1"/>
    </xf>
    <xf numFmtId="3" fontId="22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2" fillId="0" borderId="16" xfId="0" applyNumberFormat="1" applyFont="1" applyFill="1" applyBorder="1" applyAlignment="1">
      <alignment vertical="center" wrapText="1"/>
    </xf>
    <xf numFmtId="3" fontId="22" fillId="0" borderId="17" xfId="0" applyNumberFormat="1" applyFont="1" applyFill="1" applyBorder="1" applyAlignment="1">
      <alignment vertical="center" wrapText="1"/>
    </xf>
    <xf numFmtId="3" fontId="42" fillId="0" borderId="60" xfId="0" applyNumberFormat="1" applyFont="1" applyFill="1" applyBorder="1" applyAlignment="1">
      <alignment vertical="center" wrapText="1"/>
    </xf>
    <xf numFmtId="3" fontId="22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2" fillId="0" borderId="91" xfId="0" applyNumberFormat="1" applyFont="1" applyFill="1" applyBorder="1" applyAlignment="1">
      <alignment vertical="center" wrapText="1"/>
    </xf>
    <xf numFmtId="3" fontId="22" fillId="0" borderId="86" xfId="0" applyNumberFormat="1" applyFont="1" applyFill="1" applyBorder="1" applyAlignment="1">
      <alignment vertical="center" wrapText="1"/>
    </xf>
    <xf numFmtId="3" fontId="22" fillId="0" borderId="92" xfId="0" applyNumberFormat="1" applyFont="1" applyFill="1" applyBorder="1" applyAlignment="1">
      <alignment vertical="center" wrapText="1"/>
    </xf>
    <xf numFmtId="3" fontId="22" fillId="0" borderId="55" xfId="0" applyNumberFormat="1" applyFont="1" applyFill="1" applyBorder="1" applyAlignment="1">
      <alignment vertical="center" wrapText="1"/>
    </xf>
    <xf numFmtId="3" fontId="22" fillId="0" borderId="55" xfId="0" applyNumberFormat="1" applyFont="1" applyBorder="1" applyAlignment="1">
      <alignment vertical="center" wrapText="1"/>
    </xf>
    <xf numFmtId="3" fontId="22" fillId="0" borderId="95" xfId="0" applyNumberFormat="1" applyFont="1" applyFill="1" applyBorder="1" applyAlignment="1">
      <alignment vertical="center" wrapText="1"/>
    </xf>
    <xf numFmtId="3" fontId="22" fillId="0" borderId="16" xfId="0" applyNumberFormat="1" applyFont="1" applyBorder="1" applyAlignment="1">
      <alignment vertical="center" wrapText="1"/>
    </xf>
    <xf numFmtId="3" fontId="22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2" fillId="0" borderId="60" xfId="0" applyNumberFormat="1" applyFont="1" applyFill="1" applyBorder="1" applyAlignment="1">
      <alignment vertical="center" wrapText="1"/>
    </xf>
    <xf numFmtId="3" fontId="42" fillId="0" borderId="98" xfId="0" applyNumberFormat="1" applyFont="1" applyFill="1" applyBorder="1" applyAlignment="1">
      <alignment vertical="center" wrapText="1"/>
    </xf>
    <xf numFmtId="3" fontId="58" fillId="4" borderId="16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3" fontId="32" fillId="0" borderId="0" xfId="0" applyNumberFormat="1" applyFont="1" applyBorder="1" applyAlignment="1">
      <alignment vertical="center"/>
    </xf>
    <xf numFmtId="0" fontId="24" fillId="0" borderId="24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3" fontId="42" fillId="0" borderId="58" xfId="0" applyNumberFormat="1" applyFont="1" applyFill="1" applyBorder="1" applyAlignment="1">
      <alignment vertical="center" wrapText="1"/>
    </xf>
    <xf numFmtId="3" fontId="42" fillId="0" borderId="59" xfId="0" applyNumberFormat="1" applyFont="1" applyFill="1" applyBorder="1" applyAlignment="1">
      <alignment vertical="center" wrapText="1"/>
    </xf>
    <xf numFmtId="3" fontId="42" fillId="0" borderId="60" xfId="0" applyNumberFormat="1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2" fillId="0" borderId="33" xfId="0" applyNumberFormat="1" applyFont="1" applyBorder="1" applyAlignment="1">
      <alignment vertical="center" wrapText="1"/>
    </xf>
    <xf numFmtId="3" fontId="42" fillId="0" borderId="93" xfId="0" applyNumberFormat="1" applyFont="1" applyBorder="1" applyAlignment="1">
      <alignment vertical="center" wrapText="1"/>
    </xf>
    <xf numFmtId="3" fontId="42" fillId="0" borderId="94" xfId="0" applyNumberFormat="1" applyFont="1" applyBorder="1" applyAlignment="1">
      <alignment vertical="center" wrapText="1"/>
    </xf>
    <xf numFmtId="0" fontId="36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0"/>
  <sheetViews>
    <sheetView showGridLines="0" showZeros="0" tabSelected="1" showRuler="0" zoomScaleNormal="115" workbookViewId="0">
      <selection activeCell="I15" sqref="I15"/>
    </sheetView>
  </sheetViews>
  <sheetFormatPr baseColWidth="10" defaultColWidth="0" defaultRowHeight="0" customHeight="1" zeroHeight="1" x14ac:dyDescent="0.3"/>
  <cols>
    <col min="1" max="1" width="0.5546875" style="69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69" customWidth="1"/>
    <col min="10" max="10" width="17.6640625" style="69" customWidth="1"/>
    <col min="11" max="11" width="0.5546875" style="5" customWidth="1"/>
    <col min="12" max="12" width="1.5546875" style="69" customWidth="1"/>
    <col min="13" max="13" width="1" style="69" hidden="1" customWidth="1"/>
    <col min="14" max="14" width="5.109375" hidden="1" customWidth="1"/>
    <col min="15" max="16" width="0" hidden="1" customWidth="1"/>
  </cols>
  <sheetData>
    <row r="1" spans="2:13" s="69" customFormat="1" ht="7.95" customHeight="1" thickBot="1" x14ac:dyDescent="0.35"/>
    <row r="2" spans="2:13" ht="31.5" customHeight="1" thickTop="1" thickBot="1" x14ac:dyDescent="0.35">
      <c r="B2" s="442" t="s">
        <v>83</v>
      </c>
      <c r="C2" s="443"/>
      <c r="D2" s="443"/>
      <c r="E2" s="443"/>
      <c r="F2" s="443"/>
      <c r="G2" s="443"/>
      <c r="H2" s="443"/>
      <c r="I2" s="443"/>
      <c r="J2" s="443"/>
      <c r="K2" s="444"/>
      <c r="L2" s="188"/>
      <c r="M2" s="188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7"/>
      <c r="K3" s="6"/>
      <c r="L3" s="117"/>
      <c r="M3" s="117"/>
    </row>
    <row r="4" spans="2:13" ht="14.85" customHeight="1" x14ac:dyDescent="0.3">
      <c r="B4" s="6"/>
      <c r="C4" s="6" t="s">
        <v>73</v>
      </c>
      <c r="D4" s="6"/>
      <c r="E4" s="6"/>
      <c r="F4" s="6"/>
      <c r="G4" s="6"/>
      <c r="H4" s="6"/>
      <c r="I4" s="6"/>
      <c r="J4" s="117"/>
      <c r="K4" s="6"/>
      <c r="L4" s="117"/>
      <c r="M4" s="117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7"/>
      <c r="K5" s="6"/>
      <c r="L5" s="117"/>
      <c r="M5" s="117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6"/>
      <c r="C7" s="427"/>
      <c r="D7" s="427"/>
      <c r="E7" s="427"/>
      <c r="F7" s="427"/>
      <c r="G7" s="427"/>
      <c r="H7" s="427"/>
      <c r="I7" s="427"/>
      <c r="J7" s="427"/>
      <c r="K7" s="428"/>
      <c r="L7" s="205"/>
      <c r="M7" s="205"/>
    </row>
    <row r="8" spans="2:13" ht="12" customHeight="1" thickBot="1" x14ac:dyDescent="0.35">
      <c r="B8" s="118"/>
      <c r="C8" s="117"/>
      <c r="D8" s="117"/>
      <c r="E8" s="117"/>
      <c r="F8" s="117"/>
      <c r="G8" s="117"/>
      <c r="H8" s="117"/>
      <c r="I8" s="117"/>
      <c r="J8" s="117"/>
      <c r="K8" s="119"/>
      <c r="L8" s="117"/>
      <c r="M8" s="117"/>
    </row>
    <row r="9" spans="2:13" s="3" customFormat="1" ht="14.1" customHeight="1" thickBot="1" x14ac:dyDescent="0.35">
      <c r="B9" s="116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5"/>
      <c r="J9" s="155"/>
      <c r="K9" s="114"/>
      <c r="L9" s="134"/>
      <c r="M9" s="134"/>
    </row>
    <row r="10" spans="2:13" ht="14.1" customHeight="1" x14ac:dyDescent="0.3">
      <c r="B10" s="118"/>
      <c r="C10" s="163"/>
      <c r="D10" s="163"/>
      <c r="E10" s="163" t="s">
        <v>5</v>
      </c>
      <c r="F10" s="244">
        <v>129790</v>
      </c>
      <c r="G10" s="164" t="s">
        <v>26</v>
      </c>
      <c r="H10" s="244">
        <v>33756</v>
      </c>
      <c r="I10" s="165"/>
      <c r="J10" s="165"/>
      <c r="K10" s="114"/>
      <c r="L10" s="134"/>
      <c r="M10" s="134"/>
    </row>
    <row r="11" spans="2:13" ht="15.75" customHeight="1" x14ac:dyDescent="0.3">
      <c r="B11" s="118"/>
      <c r="C11" s="164" t="s">
        <v>27</v>
      </c>
      <c r="D11" s="168">
        <v>399523</v>
      </c>
      <c r="E11" s="164" t="s">
        <v>6</v>
      </c>
      <c r="F11" s="168">
        <v>263514</v>
      </c>
      <c r="G11" s="164" t="s">
        <v>62</v>
      </c>
      <c r="H11" s="168">
        <v>187514</v>
      </c>
      <c r="I11" s="165"/>
      <c r="J11" s="165"/>
      <c r="K11" s="114"/>
      <c r="L11" s="134"/>
      <c r="M11" s="134"/>
    </row>
    <row r="12" spans="2:13" ht="14.25" customHeight="1" x14ac:dyDescent="0.3">
      <c r="B12" s="118"/>
      <c r="C12" s="164" t="s">
        <v>3</v>
      </c>
      <c r="D12" s="168">
        <v>387523</v>
      </c>
      <c r="E12" s="164" t="s">
        <v>110</v>
      </c>
      <c r="F12" s="168">
        <f>687+7000+3000+4000+4020</f>
        <v>18707</v>
      </c>
      <c r="G12" s="164" t="s">
        <v>63</v>
      </c>
      <c r="H12" s="168">
        <v>22944</v>
      </c>
      <c r="I12" s="165"/>
      <c r="J12" s="165"/>
      <c r="K12" s="114"/>
      <c r="L12" s="134"/>
      <c r="M12" s="134"/>
    </row>
    <row r="13" spans="2:13" ht="15.75" customHeight="1" thickBot="1" x14ac:dyDescent="0.35">
      <c r="B13" s="118"/>
      <c r="C13" s="164" t="s">
        <v>28</v>
      </c>
      <c r="D13" s="168">
        <v>123954</v>
      </c>
      <c r="E13" s="238"/>
      <c r="F13" s="239"/>
      <c r="G13" s="166" t="s">
        <v>15</v>
      </c>
      <c r="H13" s="245">
        <v>19300</v>
      </c>
      <c r="I13" s="165"/>
      <c r="J13" s="165"/>
      <c r="K13" s="114"/>
      <c r="L13" s="134"/>
      <c r="M13" s="134"/>
    </row>
    <row r="14" spans="2:13" ht="14.1" customHeight="1" thickBot="1" x14ac:dyDescent="0.35">
      <c r="B14" s="118"/>
      <c r="C14" s="120" t="s">
        <v>4</v>
      </c>
      <c r="D14" s="169">
        <f>SUM(D11:D13)</f>
        <v>911000</v>
      </c>
      <c r="E14" s="120" t="s">
        <v>7</v>
      </c>
      <c r="F14" s="169">
        <f>SUM(F10:F13)</f>
        <v>412011</v>
      </c>
      <c r="G14" s="120" t="s">
        <v>6</v>
      </c>
      <c r="H14" s="169">
        <f>SUM(H10:H13)</f>
        <v>263514</v>
      </c>
      <c r="I14" s="165"/>
      <c r="J14" s="165"/>
      <c r="K14" s="119"/>
      <c r="L14" s="117"/>
      <c r="M14" s="117"/>
    </row>
    <row r="15" spans="2:13" s="16" customFormat="1" ht="15" customHeight="1" x14ac:dyDescent="0.3">
      <c r="B15" s="121"/>
      <c r="C15" s="315" t="s">
        <v>84</v>
      </c>
      <c r="D15" s="315"/>
      <c r="E15" s="315"/>
      <c r="F15" s="315"/>
      <c r="G15" s="315"/>
      <c r="H15" s="167"/>
      <c r="I15" s="167"/>
      <c r="J15" s="167"/>
      <c r="K15" s="123"/>
      <c r="L15" s="122"/>
      <c r="M15" s="122"/>
    </row>
    <row r="16" spans="2:13" s="16" customFormat="1" ht="12" customHeight="1" x14ac:dyDescent="0.3">
      <c r="B16" s="121"/>
      <c r="C16" s="167" t="s">
        <v>85</v>
      </c>
      <c r="D16" s="204"/>
      <c r="E16" s="204"/>
      <c r="F16" s="204"/>
      <c r="G16" s="204"/>
      <c r="H16" s="204"/>
      <c r="I16" s="204"/>
      <c r="J16" s="198"/>
      <c r="K16" s="123"/>
      <c r="L16" s="122"/>
      <c r="M16" s="122"/>
    </row>
    <row r="17" spans="1:13" ht="15" customHeight="1" thickBot="1" x14ac:dyDescent="0.35">
      <c r="B17" s="124"/>
      <c r="C17" s="237" t="s">
        <v>86</v>
      </c>
      <c r="D17" s="237"/>
      <c r="E17" s="237"/>
      <c r="F17" s="237"/>
      <c r="G17" s="237"/>
      <c r="H17" s="237"/>
      <c r="I17" s="237"/>
      <c r="J17" s="199"/>
      <c r="K17" s="126"/>
      <c r="L17" s="117"/>
      <c r="M17" s="117"/>
    </row>
    <row r="18" spans="1:13" ht="21.75" customHeight="1" x14ac:dyDescent="0.3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5"/>
      <c r="M18" s="205"/>
    </row>
    <row r="19" spans="1:13" ht="12" customHeight="1" thickBot="1" x14ac:dyDescent="0.35">
      <c r="B19" s="118"/>
      <c r="C19" s="240"/>
      <c r="D19" s="117"/>
      <c r="E19" s="117"/>
      <c r="F19" s="117"/>
      <c r="G19" s="117"/>
      <c r="H19" s="117"/>
      <c r="I19" s="117"/>
      <c r="J19" s="117"/>
      <c r="K19" s="119"/>
      <c r="L19" s="117"/>
      <c r="M19" s="117"/>
    </row>
    <row r="20" spans="1:13" ht="48" customHeight="1" thickBot="1" x14ac:dyDescent="0.35">
      <c r="A20" s="3"/>
      <c r="B20" s="116"/>
      <c r="C20" s="177" t="s">
        <v>19</v>
      </c>
      <c r="D20" s="331" t="s">
        <v>87</v>
      </c>
      <c r="E20" s="331" t="s">
        <v>79</v>
      </c>
      <c r="F20" s="332" t="s">
        <v>97</v>
      </c>
      <c r="G20" s="332" t="s">
        <v>98</v>
      </c>
      <c r="H20" s="332" t="s">
        <v>102</v>
      </c>
      <c r="I20" s="332" t="s">
        <v>71</v>
      </c>
      <c r="J20" s="333" t="s">
        <v>99</v>
      </c>
      <c r="K20" s="115"/>
      <c r="L20" s="4"/>
      <c r="M20" s="4"/>
    </row>
    <row r="21" spans="1:13" ht="14.1" customHeight="1" x14ac:dyDescent="0.3">
      <c r="B21" s="118"/>
      <c r="C21" s="261" t="s">
        <v>16</v>
      </c>
      <c r="D21" s="316">
        <f>D23+D22</f>
        <v>129790</v>
      </c>
      <c r="E21" s="334">
        <f>E22+E23</f>
        <v>131198</v>
      </c>
      <c r="F21" s="334">
        <f>F23+F22</f>
        <v>5066.6135999999997</v>
      </c>
      <c r="G21" s="334">
        <f>G22+G23</f>
        <v>128884</v>
      </c>
      <c r="H21" s="334"/>
      <c r="I21" s="334">
        <f>I23+I22</f>
        <v>2314</v>
      </c>
      <c r="J21" s="335">
        <f>J23+J22</f>
        <v>133087.3064</v>
      </c>
      <c r="K21" s="127"/>
      <c r="L21" s="155"/>
      <c r="M21" s="155"/>
    </row>
    <row r="22" spans="1:13" ht="14.1" customHeight="1" x14ac:dyDescent="0.3">
      <c r="B22" s="118"/>
      <c r="C22" s="262" t="s">
        <v>12</v>
      </c>
      <c r="D22" s="317">
        <v>129040</v>
      </c>
      <c r="E22" s="336">
        <v>130448</v>
      </c>
      <c r="F22" s="336">
        <v>5060.7194</v>
      </c>
      <c r="G22" s="336">
        <v>128170</v>
      </c>
      <c r="H22" s="336"/>
      <c r="I22" s="336">
        <f>E22-G22</f>
        <v>2278</v>
      </c>
      <c r="J22" s="337">
        <v>131992.7255</v>
      </c>
      <c r="K22" s="127"/>
      <c r="L22" s="155"/>
      <c r="M22" s="155"/>
    </row>
    <row r="23" spans="1:13" ht="14.1" customHeight="1" thickBot="1" x14ac:dyDescent="0.35">
      <c r="B23" s="118"/>
      <c r="C23" s="263" t="s">
        <v>11</v>
      </c>
      <c r="D23" s="330">
        <v>750</v>
      </c>
      <c r="E23" s="338">
        <v>750</v>
      </c>
      <c r="F23" s="338">
        <v>5.8941999999999997</v>
      </c>
      <c r="G23" s="338">
        <v>714</v>
      </c>
      <c r="H23" s="338"/>
      <c r="I23" s="336">
        <f>E23-G23</f>
        <v>36</v>
      </c>
      <c r="J23" s="337">
        <v>1094.5808999999999</v>
      </c>
      <c r="K23" s="127"/>
      <c r="L23" s="155"/>
      <c r="M23" s="155"/>
    </row>
    <row r="24" spans="1:13" ht="14.1" customHeight="1" x14ac:dyDescent="0.3">
      <c r="B24" s="118"/>
      <c r="C24" s="261" t="s">
        <v>17</v>
      </c>
      <c r="D24" s="316">
        <f>D32+D31+D25</f>
        <v>267534</v>
      </c>
      <c r="E24" s="334">
        <f>E25+E31+E32</f>
        <v>268222</v>
      </c>
      <c r="F24" s="334">
        <f>F32+F31+F25</f>
        <v>1704.9739</v>
      </c>
      <c r="G24" s="334">
        <f>G25+G31+G32</f>
        <v>270180</v>
      </c>
      <c r="H24" s="334"/>
      <c r="I24" s="334">
        <f>I25+I31+I32</f>
        <v>-1958</v>
      </c>
      <c r="J24" s="335">
        <f>J25+J31+J32</f>
        <v>265848.62365000002</v>
      </c>
      <c r="K24" s="127"/>
      <c r="L24" s="155"/>
      <c r="M24" s="155"/>
    </row>
    <row r="25" spans="1:13" ht="15" customHeight="1" x14ac:dyDescent="0.3">
      <c r="A25" s="21"/>
      <c r="B25" s="128"/>
      <c r="C25" s="268" t="s">
        <v>101</v>
      </c>
      <c r="D25" s="318">
        <f>D26+D27+D28+D29+D30</f>
        <v>208734</v>
      </c>
      <c r="E25" s="340">
        <f>E26+E27+E28+E29+E30</f>
        <v>211371</v>
      </c>
      <c r="F25" s="340">
        <f>F26+F27+F28+F29</f>
        <v>239.8297</v>
      </c>
      <c r="G25" s="340">
        <f>G26+G27+G28+G29+G30</f>
        <v>209984</v>
      </c>
      <c r="H25" s="340"/>
      <c r="I25" s="340">
        <f>I26+I27+I28+I29+I30</f>
        <v>1387</v>
      </c>
      <c r="J25" s="341">
        <f>J26+J27+J28+J29+J30</f>
        <v>200700.52914999999</v>
      </c>
      <c r="K25" s="127"/>
      <c r="L25" s="155"/>
      <c r="M25" s="155"/>
    </row>
    <row r="26" spans="1:13" ht="14.1" customHeight="1" x14ac:dyDescent="0.3">
      <c r="A26" s="22"/>
      <c r="B26" s="129"/>
      <c r="C26" s="267" t="s">
        <v>22</v>
      </c>
      <c r="D26" s="319">
        <v>53480</v>
      </c>
      <c r="E26" s="342">
        <v>53169</v>
      </c>
      <c r="F26" s="342">
        <v>21.777899999999999</v>
      </c>
      <c r="G26" s="342">
        <v>48326</v>
      </c>
      <c r="H26" s="342">
        <v>4872</v>
      </c>
      <c r="I26" s="342">
        <f>E26-G26</f>
        <v>4843</v>
      </c>
      <c r="J26" s="343">
        <v>50710.263500000001</v>
      </c>
      <c r="K26" s="127"/>
      <c r="L26" s="155"/>
      <c r="M26" s="155"/>
    </row>
    <row r="27" spans="1:13" ht="14.1" customHeight="1" x14ac:dyDescent="0.3">
      <c r="A27" s="22"/>
      <c r="B27" s="129"/>
      <c r="C27" s="267" t="s">
        <v>67</v>
      </c>
      <c r="D27" s="319">
        <v>52191</v>
      </c>
      <c r="E27" s="342">
        <v>52547</v>
      </c>
      <c r="F27" s="342">
        <v>83.593800000000002</v>
      </c>
      <c r="G27" s="342">
        <v>51629</v>
      </c>
      <c r="H27" s="342">
        <v>6341</v>
      </c>
      <c r="I27" s="342">
        <f>E27-G27</f>
        <v>918</v>
      </c>
      <c r="J27" s="343">
        <v>53648.961199999998</v>
      </c>
      <c r="K27" s="127"/>
      <c r="L27" s="155"/>
      <c r="M27" s="155"/>
    </row>
    <row r="28" spans="1:13" ht="14.1" customHeight="1" x14ac:dyDescent="0.3">
      <c r="A28" s="22"/>
      <c r="B28" s="129"/>
      <c r="C28" s="267" t="s">
        <v>68</v>
      </c>
      <c r="D28" s="319">
        <v>51454</v>
      </c>
      <c r="E28" s="342">
        <v>55101</v>
      </c>
      <c r="F28" s="342">
        <v>134.458</v>
      </c>
      <c r="G28" s="342">
        <v>55617</v>
      </c>
      <c r="H28" s="342">
        <v>5530</v>
      </c>
      <c r="I28" s="342">
        <f>E28-G28</f>
        <v>-516</v>
      </c>
      <c r="J28" s="343">
        <v>58202.229850000003</v>
      </c>
      <c r="K28" s="127"/>
      <c r="L28" s="155"/>
      <c r="M28" s="155"/>
    </row>
    <row r="29" spans="1:13" ht="14.1" customHeight="1" x14ac:dyDescent="0.3">
      <c r="A29" s="22"/>
      <c r="B29" s="129"/>
      <c r="C29" s="267" t="s">
        <v>25</v>
      </c>
      <c r="D29" s="319">
        <v>34409</v>
      </c>
      <c r="E29" s="342">
        <v>33354</v>
      </c>
      <c r="F29" s="342">
        <v>0</v>
      </c>
      <c r="G29" s="342">
        <v>34650</v>
      </c>
      <c r="H29" s="342">
        <v>3019</v>
      </c>
      <c r="I29" s="342">
        <f>E29-G29</f>
        <v>-1296</v>
      </c>
      <c r="J29" s="343">
        <v>38139.0746</v>
      </c>
      <c r="K29" s="127"/>
      <c r="L29" s="155"/>
      <c r="M29" s="155"/>
    </row>
    <row r="30" spans="1:13" ht="14.1" customHeight="1" x14ac:dyDescent="0.3">
      <c r="A30" s="22"/>
      <c r="B30" s="129"/>
      <c r="C30" s="267" t="s">
        <v>64</v>
      </c>
      <c r="D30" s="319">
        <v>17200</v>
      </c>
      <c r="E30" s="342">
        <v>17200</v>
      </c>
      <c r="F30" s="342"/>
      <c r="G30" s="342">
        <f>H26+H27+H28+H29</f>
        <v>19762</v>
      </c>
      <c r="H30" s="342"/>
      <c r="I30" s="342">
        <f>E30-G30</f>
        <v>-2562</v>
      </c>
      <c r="J30" s="341"/>
      <c r="K30" s="127"/>
      <c r="L30" s="155"/>
      <c r="M30" s="155"/>
    </row>
    <row r="31" spans="1:13" ht="14.1" customHeight="1" x14ac:dyDescent="0.3">
      <c r="A31" s="23"/>
      <c r="B31" s="128"/>
      <c r="C31" s="268" t="s">
        <v>18</v>
      </c>
      <c r="D31" s="318">
        <v>33756</v>
      </c>
      <c r="E31" s="340">
        <v>34572</v>
      </c>
      <c r="F31" s="340">
        <v>1432.4012</v>
      </c>
      <c r="G31" s="340">
        <v>33227</v>
      </c>
      <c r="H31" s="342"/>
      <c r="I31" s="340">
        <f t="shared" ref="I31" si="0">E31-G31</f>
        <v>1345</v>
      </c>
      <c r="J31" s="341">
        <v>33576.520600000003</v>
      </c>
      <c r="K31" s="127"/>
      <c r="L31" s="155"/>
      <c r="M31" s="155"/>
    </row>
    <row r="32" spans="1:13" ht="14.1" customHeight="1" x14ac:dyDescent="0.3">
      <c r="A32" s="23"/>
      <c r="B32" s="128"/>
      <c r="C32" s="268" t="s">
        <v>65</v>
      </c>
      <c r="D32" s="318">
        <f>D33+D34</f>
        <v>25044</v>
      </c>
      <c r="E32" s="340">
        <f>E34+E33</f>
        <v>22279</v>
      </c>
      <c r="F32" s="340">
        <f>F33</f>
        <v>32.743000000000002</v>
      </c>
      <c r="G32" s="340">
        <f>G33+G34</f>
        <v>26969</v>
      </c>
      <c r="H32" s="342"/>
      <c r="I32" s="340">
        <f>I33+I34</f>
        <v>-4690</v>
      </c>
      <c r="J32" s="341">
        <f>J33</f>
        <v>31571.573899999999</v>
      </c>
      <c r="K32" s="127"/>
      <c r="L32" s="155"/>
      <c r="M32" s="155"/>
    </row>
    <row r="33" spans="1:13" ht="14.1" customHeight="1" x14ac:dyDescent="0.3">
      <c r="A33" s="22"/>
      <c r="B33" s="129"/>
      <c r="C33" s="267" t="s">
        <v>10</v>
      </c>
      <c r="D33" s="319">
        <v>22944</v>
      </c>
      <c r="E33" s="342">
        <v>20179</v>
      </c>
      <c r="F33" s="342">
        <v>32.743000000000002</v>
      </c>
      <c r="G33" s="342">
        <v>25106</v>
      </c>
      <c r="H33" s="342">
        <v>1863</v>
      </c>
      <c r="I33" s="342">
        <f>E33-G33</f>
        <v>-4927</v>
      </c>
      <c r="J33" s="343">
        <v>31571.573899999999</v>
      </c>
      <c r="K33" s="127"/>
      <c r="L33" s="155"/>
      <c r="M33" s="155"/>
    </row>
    <row r="34" spans="1:13" ht="14.1" customHeight="1" thickBot="1" x14ac:dyDescent="0.35">
      <c r="A34" s="22"/>
      <c r="B34" s="129"/>
      <c r="C34" s="344" t="s">
        <v>66</v>
      </c>
      <c r="D34" s="320">
        <v>2100</v>
      </c>
      <c r="E34" s="345">
        <v>2100</v>
      </c>
      <c r="F34" s="345"/>
      <c r="G34" s="345">
        <v>1863</v>
      </c>
      <c r="H34" s="345"/>
      <c r="I34" s="345">
        <f>E34-G34</f>
        <v>237</v>
      </c>
      <c r="J34" s="346"/>
      <c r="K34" s="127"/>
      <c r="L34" s="155"/>
      <c r="M34" s="155"/>
    </row>
    <row r="35" spans="1:13" ht="15.75" customHeight="1" thickBot="1" x14ac:dyDescent="0.35">
      <c r="B35" s="118"/>
      <c r="C35" s="172" t="s">
        <v>88</v>
      </c>
      <c r="D35" s="391">
        <v>4000</v>
      </c>
      <c r="E35" s="347">
        <v>4000</v>
      </c>
      <c r="F35" s="347"/>
      <c r="G35" s="347">
        <v>3296</v>
      </c>
      <c r="H35" s="347"/>
      <c r="I35" s="375">
        <f>E35-G35</f>
        <v>704</v>
      </c>
      <c r="J35" s="376">
        <v>3294.3890500000002</v>
      </c>
      <c r="K35" s="127"/>
      <c r="L35" s="155"/>
      <c r="M35" s="155"/>
    </row>
    <row r="36" spans="1:13" ht="14.1" customHeight="1" thickBot="1" x14ac:dyDescent="0.35">
      <c r="B36" s="118"/>
      <c r="C36" s="172" t="s">
        <v>13</v>
      </c>
      <c r="D36" s="321">
        <v>687</v>
      </c>
      <c r="E36" s="322">
        <v>687</v>
      </c>
      <c r="F36" s="347">
        <v>24.247499999999999</v>
      </c>
      <c r="G36" s="347">
        <v>572</v>
      </c>
      <c r="H36" s="322"/>
      <c r="I36" s="375">
        <f>E36-G36</f>
        <v>115</v>
      </c>
      <c r="J36" s="407">
        <v>488.04109999999997</v>
      </c>
      <c r="K36" s="127"/>
      <c r="L36" s="155"/>
      <c r="M36" s="155"/>
    </row>
    <row r="37" spans="1:13" ht="17.25" customHeight="1" thickBot="1" x14ac:dyDescent="0.35">
      <c r="B37" s="118"/>
      <c r="C37" s="172" t="s">
        <v>103</v>
      </c>
      <c r="D37" s="321">
        <v>3000</v>
      </c>
      <c r="E37" s="322">
        <v>3000</v>
      </c>
      <c r="F37" s="322">
        <v>4</v>
      </c>
      <c r="G37" s="322">
        <v>3619</v>
      </c>
      <c r="H37" s="374"/>
      <c r="I37" s="375">
        <f>E37-G37</f>
        <v>-619</v>
      </c>
      <c r="J37" s="407"/>
      <c r="K37" s="127"/>
      <c r="L37" s="155"/>
      <c r="M37" s="155"/>
    </row>
    <row r="38" spans="1:13" ht="17.25" customHeight="1" thickBot="1" x14ac:dyDescent="0.35">
      <c r="B38" s="118"/>
      <c r="C38" s="172" t="s">
        <v>104</v>
      </c>
      <c r="D38" s="321">
        <v>7000</v>
      </c>
      <c r="E38" s="322">
        <v>7000</v>
      </c>
      <c r="F38" s="322">
        <v>1.2431000000000001</v>
      </c>
      <c r="G38" s="322">
        <v>7000</v>
      </c>
      <c r="H38" s="322"/>
      <c r="I38" s="375">
        <f t="shared" ref="I38:I39" si="1">D38-G38</f>
        <v>0</v>
      </c>
      <c r="J38" s="407">
        <v>7000</v>
      </c>
      <c r="K38" s="127"/>
      <c r="L38" s="155"/>
      <c r="M38" s="155"/>
    </row>
    <row r="39" spans="1:13" ht="14.1" customHeight="1" thickBot="1" x14ac:dyDescent="0.35">
      <c r="B39" s="118"/>
      <c r="C39" s="150" t="s">
        <v>14</v>
      </c>
      <c r="D39" s="321"/>
      <c r="E39" s="322"/>
      <c r="F39" s="322"/>
      <c r="G39" s="322">
        <v>591</v>
      </c>
      <c r="H39" s="322"/>
      <c r="I39" s="375">
        <f t="shared" si="1"/>
        <v>-591</v>
      </c>
      <c r="J39" s="407">
        <v>36</v>
      </c>
      <c r="K39" s="127"/>
      <c r="L39" s="155"/>
      <c r="M39" s="155"/>
    </row>
    <row r="40" spans="1:13" ht="16.5" customHeight="1" thickBot="1" x14ac:dyDescent="0.35">
      <c r="B40" s="118"/>
      <c r="C40" s="178" t="s">
        <v>9</v>
      </c>
      <c r="D40" s="323">
        <f>D21+D24+D35+D36+D37+D38+D39</f>
        <v>412011</v>
      </c>
      <c r="E40" s="324">
        <f>E21+E24+E35+E36+E37+E38+E39</f>
        <v>414107</v>
      </c>
      <c r="F40" s="196">
        <f>F21+F24+F35+F36+F38+F39+F37</f>
        <v>6801.0780999999997</v>
      </c>
      <c r="G40" s="196">
        <f>G21+G24+G35+G36+G37+G38+G39</f>
        <v>414142</v>
      </c>
      <c r="H40" s="196">
        <f>H26+H27+H28+H29+H33</f>
        <v>21625</v>
      </c>
      <c r="I40" s="304">
        <f>I21+I24+I35+I36+I37+I38+I39</f>
        <v>-35</v>
      </c>
      <c r="J40" s="197">
        <f>J21+J24+J35+J36+J37+J38+J39</f>
        <v>409754.3602</v>
      </c>
      <c r="K40" s="127"/>
      <c r="L40" s="155"/>
      <c r="M40" s="155"/>
    </row>
    <row r="41" spans="1:13" ht="14.1" customHeight="1" x14ac:dyDescent="0.3">
      <c r="A41" s="16"/>
      <c r="B41" s="121"/>
      <c r="C41" s="122" t="s">
        <v>100</v>
      </c>
      <c r="D41" s="130"/>
      <c r="E41" s="130"/>
      <c r="F41" s="170"/>
      <c r="G41" s="170"/>
      <c r="H41" s="162"/>
      <c r="I41" s="162"/>
      <c r="J41" s="162"/>
      <c r="K41" s="123"/>
      <c r="L41" s="122"/>
      <c r="M41" s="122"/>
    </row>
    <row r="42" spans="1:13" s="16" customFormat="1" ht="14.1" customHeight="1" x14ac:dyDescent="0.3">
      <c r="B42" s="121"/>
      <c r="C42" s="202" t="s">
        <v>105</v>
      </c>
      <c r="D42" s="130"/>
      <c r="E42" s="130"/>
      <c r="F42" s="130"/>
      <c r="G42" s="130"/>
      <c r="H42" s="155"/>
      <c r="I42" s="155"/>
      <c r="J42" s="155"/>
      <c r="K42" s="123"/>
      <c r="L42" s="122"/>
      <c r="M42" s="122"/>
    </row>
    <row r="43" spans="1:13" s="16" customFormat="1" ht="10.5" customHeight="1" thickBot="1" x14ac:dyDescent="0.35">
      <c r="B43" s="131"/>
      <c r="D43" s="372"/>
      <c r="E43" s="372"/>
      <c r="F43" s="372"/>
      <c r="G43" s="373"/>
      <c r="H43" s="103"/>
      <c r="I43" s="103"/>
      <c r="J43" s="153"/>
      <c r="K43" s="133"/>
      <c r="L43" s="122"/>
      <c r="M43" s="122"/>
    </row>
    <row r="44" spans="1:13" ht="12" customHeight="1" thickTop="1" x14ac:dyDescent="0.3">
      <c r="B44" s="6"/>
      <c r="C44" s="217"/>
      <c r="D44" s="117"/>
      <c r="E44" s="6"/>
      <c r="F44" s="38"/>
      <c r="G44" s="6"/>
      <c r="H44" s="6"/>
      <c r="I44" s="6"/>
      <c r="J44" s="117"/>
      <c r="K44" s="6"/>
      <c r="L44" s="117"/>
      <c r="M44" s="117"/>
    </row>
    <row r="45" spans="1:13" ht="27.6" customHeight="1" thickBot="1" x14ac:dyDescent="0.35">
      <c r="B45" s="8"/>
      <c r="C45" s="63" t="s">
        <v>33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3">
      <c r="B46" s="426" t="s">
        <v>1</v>
      </c>
      <c r="C46" s="427"/>
      <c r="D46" s="427"/>
      <c r="E46" s="427"/>
      <c r="F46" s="427"/>
      <c r="G46" s="427"/>
      <c r="H46" s="427"/>
      <c r="I46" s="427"/>
      <c r="J46" s="427"/>
      <c r="K46" s="428"/>
      <c r="L46" s="205"/>
      <c r="M46" s="205"/>
    </row>
    <row r="47" spans="1:13" ht="12" customHeight="1" thickBot="1" x14ac:dyDescent="0.35">
      <c r="B47" s="118"/>
      <c r="C47" s="134"/>
      <c r="D47" s="135"/>
      <c r="E47" s="135"/>
      <c r="F47" s="135"/>
      <c r="G47" s="135"/>
      <c r="H47" s="117"/>
      <c r="I47" s="117"/>
      <c r="J47" s="117"/>
      <c r="K47" s="119"/>
      <c r="L47" s="117"/>
      <c r="M47" s="117"/>
    </row>
    <row r="48" spans="1:13" ht="14.1" customHeight="1" thickBot="1" x14ac:dyDescent="0.35">
      <c r="B48" s="118"/>
      <c r="C48" s="413" t="s">
        <v>2</v>
      </c>
      <c r="D48" s="414"/>
      <c r="E48" s="136"/>
      <c r="F48" s="136"/>
      <c r="G48" s="136"/>
      <c r="H48" s="117"/>
      <c r="I48" s="117"/>
      <c r="J48" s="117"/>
      <c r="K48" s="119"/>
      <c r="L48" s="117"/>
      <c r="M48" s="117"/>
    </row>
    <row r="49" spans="2:13" ht="14.1" customHeight="1" thickBot="1" x14ac:dyDescent="0.35">
      <c r="B49" s="118"/>
      <c r="C49" s="137" t="s">
        <v>30</v>
      </c>
      <c r="D49" s="248">
        <v>12225</v>
      </c>
      <c r="E49" s="136"/>
      <c r="F49" s="136"/>
      <c r="G49" s="136"/>
      <c r="H49" s="117"/>
      <c r="I49" s="117"/>
      <c r="J49" s="117"/>
      <c r="K49" s="119"/>
      <c r="L49" s="117"/>
      <c r="M49" s="117"/>
    </row>
    <row r="50" spans="2:13" ht="14.1" customHeight="1" thickBot="1" x14ac:dyDescent="0.35">
      <c r="B50" s="118"/>
      <c r="C50" s="137" t="s">
        <v>3</v>
      </c>
      <c r="D50" s="248">
        <v>10875</v>
      </c>
      <c r="E50" s="136"/>
      <c r="F50" s="136"/>
      <c r="G50" s="175"/>
      <c r="H50" s="117"/>
      <c r="I50" s="117"/>
      <c r="J50" s="117"/>
      <c r="K50" s="119"/>
      <c r="L50" s="117"/>
      <c r="M50" s="117"/>
    </row>
    <row r="51" spans="2:13" ht="14.1" customHeight="1" thickBot="1" x14ac:dyDescent="0.35">
      <c r="B51" s="118"/>
      <c r="C51" s="137" t="s">
        <v>31</v>
      </c>
      <c r="D51" s="248">
        <v>900</v>
      </c>
      <c r="E51" s="136"/>
      <c r="F51" s="136"/>
      <c r="G51" s="136"/>
      <c r="H51" s="117"/>
      <c r="I51" s="117"/>
      <c r="J51" s="117"/>
      <c r="K51" s="119"/>
      <c r="L51" s="117"/>
      <c r="M51" s="117"/>
    </row>
    <row r="52" spans="2:13" ht="14.1" customHeight="1" thickBot="1" x14ac:dyDescent="0.35">
      <c r="B52" s="118"/>
      <c r="C52" s="137" t="s">
        <v>34</v>
      </c>
      <c r="D52" s="248">
        <f>SUM(D49:D51)</f>
        <v>24000</v>
      </c>
      <c r="E52" s="136"/>
      <c r="F52" s="136"/>
      <c r="G52" s="136"/>
      <c r="H52" s="117"/>
      <c r="I52" s="117"/>
      <c r="J52" s="117"/>
      <c r="K52" s="119"/>
      <c r="L52" s="117"/>
      <c r="M52" s="117"/>
    </row>
    <row r="53" spans="2:13" ht="14.1" customHeight="1" thickBot="1" x14ac:dyDescent="0.35">
      <c r="B53" s="124"/>
      <c r="C53" s="138"/>
      <c r="D53" s="249"/>
      <c r="E53" s="139"/>
      <c r="F53" s="139"/>
      <c r="G53" s="139"/>
      <c r="H53" s="125"/>
      <c r="I53" s="125"/>
      <c r="J53" s="125"/>
      <c r="K53" s="126"/>
      <c r="L53" s="117"/>
      <c r="M53" s="117"/>
    </row>
    <row r="54" spans="2:13" ht="17.100000000000001" customHeight="1" thickBot="1" x14ac:dyDescent="0.35">
      <c r="B54" s="423" t="s">
        <v>8</v>
      </c>
      <c r="C54" s="424"/>
      <c r="D54" s="424"/>
      <c r="E54" s="424"/>
      <c r="F54" s="424"/>
      <c r="G54" s="424"/>
      <c r="H54" s="424"/>
      <c r="I54" s="424"/>
      <c r="J54" s="424"/>
      <c r="K54" s="425"/>
      <c r="L54" s="205"/>
      <c r="M54" s="205"/>
    </row>
    <row r="55" spans="2:13" s="3" customFormat="1" ht="63" thickBot="1" x14ac:dyDescent="0.35">
      <c r="B55" s="140"/>
      <c r="C55" s="177" t="s">
        <v>19</v>
      </c>
      <c r="D55" s="195" t="s">
        <v>20</v>
      </c>
      <c r="E55" s="193" t="str">
        <f>F20</f>
        <v>LANDET KVANTUM UKE 52</v>
      </c>
      <c r="F55" s="193" t="str">
        <f>G20</f>
        <v>LANDET KVANTUM T.O.M UKE 52</v>
      </c>
      <c r="G55" s="193" t="str">
        <f>I20</f>
        <v>RESTKVOTER</v>
      </c>
      <c r="H55" s="194" t="str">
        <f>J20</f>
        <v>LANDET KVANTUM T.O.M. UKE 52 2016</v>
      </c>
      <c r="I55" s="141"/>
      <c r="J55" s="141"/>
      <c r="K55" s="142"/>
      <c r="L55" s="141"/>
      <c r="M55" s="141"/>
    </row>
    <row r="56" spans="2:13" ht="14.1" customHeight="1" x14ac:dyDescent="0.3">
      <c r="B56" s="143"/>
      <c r="C56" s="377" t="s">
        <v>35</v>
      </c>
      <c r="D56" s="433"/>
      <c r="E56" s="394">
        <v>334.33530000000002</v>
      </c>
      <c r="F56" s="353">
        <v>3008.0922</v>
      </c>
      <c r="G56" s="439"/>
      <c r="H56" s="392">
        <v>2792.08</v>
      </c>
      <c r="I56" s="159"/>
      <c r="J56" s="159"/>
      <c r="K56" s="187"/>
      <c r="L56" s="104"/>
      <c r="M56" s="104"/>
    </row>
    <row r="57" spans="2:13" ht="14.1" customHeight="1" x14ac:dyDescent="0.3">
      <c r="B57" s="143"/>
      <c r="C57" s="144" t="s">
        <v>32</v>
      </c>
      <c r="D57" s="434"/>
      <c r="E57" s="379">
        <v>23.7471</v>
      </c>
      <c r="F57" s="399">
        <v>1851.6114</v>
      </c>
      <c r="G57" s="440"/>
      <c r="H57" s="355">
        <v>1614.7918</v>
      </c>
      <c r="I57" s="159"/>
      <c r="J57" s="159"/>
      <c r="K57" s="187"/>
      <c r="L57" s="104"/>
      <c r="M57" s="104"/>
    </row>
    <row r="58" spans="2:13" ht="14.1" customHeight="1" thickBot="1" x14ac:dyDescent="0.35">
      <c r="B58" s="143"/>
      <c r="C58" s="145" t="s">
        <v>80</v>
      </c>
      <c r="D58" s="435"/>
      <c r="E58" s="395">
        <v>1.1171</v>
      </c>
      <c r="F58" s="401">
        <v>96.753900000000002</v>
      </c>
      <c r="G58" s="441"/>
      <c r="H58" s="303">
        <v>139.85650000000001</v>
      </c>
      <c r="I58" s="159"/>
      <c r="J58" s="159"/>
      <c r="K58" s="187"/>
      <c r="L58" s="104"/>
      <c r="M58" s="104"/>
    </row>
    <row r="59" spans="2:13" s="96" customFormat="1" ht="15.6" customHeight="1" x14ac:dyDescent="0.3">
      <c r="B59" s="160"/>
      <c r="C59" s="146" t="s">
        <v>61</v>
      </c>
      <c r="D59" s="354">
        <v>7100</v>
      </c>
      <c r="E59" s="396">
        <f>SUM(E60:E62)</f>
        <v>2.2499999999999999E-2</v>
      </c>
      <c r="F59" s="353">
        <f>F60+F61+F62</f>
        <v>7717.3233999999993</v>
      </c>
      <c r="G59" s="399">
        <f>D59-F59</f>
        <v>-617.32339999999931</v>
      </c>
      <c r="H59" s="356">
        <f>H60+H61+H62</f>
        <v>7349.7083999999995</v>
      </c>
      <c r="I59" s="161"/>
      <c r="J59" s="161"/>
      <c r="K59" s="187"/>
      <c r="L59" s="104"/>
      <c r="M59" s="104"/>
    </row>
    <row r="60" spans="2:13" s="22" customFormat="1" ht="14.1" customHeight="1" x14ac:dyDescent="0.3">
      <c r="B60" s="147"/>
      <c r="C60" s="148" t="s">
        <v>36</v>
      </c>
      <c r="D60" s="242"/>
      <c r="E60" s="380">
        <v>1.6500000000000001E-2</v>
      </c>
      <c r="F60" s="365">
        <v>3468.1327000000001</v>
      </c>
      <c r="G60" s="365"/>
      <c r="H60" s="366">
        <v>3183.86</v>
      </c>
      <c r="I60" s="149"/>
      <c r="J60" s="149"/>
      <c r="K60" s="187"/>
      <c r="L60" s="104"/>
      <c r="M60" s="104"/>
    </row>
    <row r="61" spans="2:13" s="22" customFormat="1" ht="14.1" customHeight="1" x14ac:dyDescent="0.3">
      <c r="B61" s="147"/>
      <c r="C61" s="148" t="s">
        <v>37</v>
      </c>
      <c r="D61" s="242"/>
      <c r="E61" s="380"/>
      <c r="F61" s="365">
        <v>2938.1518000000001</v>
      </c>
      <c r="G61" s="365"/>
      <c r="H61" s="366">
        <v>2781.1826999999998</v>
      </c>
      <c r="I61" s="174"/>
      <c r="J61" s="174"/>
      <c r="K61" s="187"/>
      <c r="L61" s="104"/>
      <c r="M61" s="104"/>
    </row>
    <row r="62" spans="2:13" s="22" customFormat="1" ht="14.1" customHeight="1" thickBot="1" x14ac:dyDescent="0.35">
      <c r="B62" s="147"/>
      <c r="C62" s="225" t="s">
        <v>38</v>
      </c>
      <c r="D62" s="243"/>
      <c r="E62" s="381">
        <v>6.0000000000000001E-3</v>
      </c>
      <c r="F62" s="382">
        <v>1311.0389</v>
      </c>
      <c r="G62" s="382"/>
      <c r="H62" s="393">
        <v>1384.6657</v>
      </c>
      <c r="I62" s="174"/>
      <c r="J62" s="174"/>
      <c r="K62" s="187"/>
      <c r="L62" s="104"/>
      <c r="M62" s="104"/>
    </row>
    <row r="63" spans="2:13" ht="14.1" customHeight="1" thickBot="1" x14ac:dyDescent="0.35">
      <c r="B63" s="118"/>
      <c r="C63" s="150" t="s">
        <v>39</v>
      </c>
      <c r="D63" s="227">
        <v>85</v>
      </c>
      <c r="E63" s="397"/>
      <c r="F63" s="389">
        <v>0.75219999999999998</v>
      </c>
      <c r="G63" s="389">
        <f>D63-F63</f>
        <v>84.247799999999998</v>
      </c>
      <c r="H63" s="233">
        <v>20.270299999999999</v>
      </c>
      <c r="I63" s="155"/>
      <c r="J63" s="155"/>
      <c r="K63" s="187"/>
      <c r="L63" s="104"/>
      <c r="M63" s="104"/>
    </row>
    <row r="64" spans="2:13" ht="14.1" customHeight="1" thickBot="1" x14ac:dyDescent="0.35">
      <c r="B64" s="118"/>
      <c r="C64" s="150" t="s">
        <v>14</v>
      </c>
      <c r="D64" s="226"/>
      <c r="E64" s="398"/>
      <c r="F64" s="400">
        <v>62.407200000000003</v>
      </c>
      <c r="G64" s="400"/>
      <c r="H64" s="299">
        <v>7.0545999999999998</v>
      </c>
      <c r="I64" s="155"/>
      <c r="J64" s="155"/>
      <c r="K64" s="187"/>
      <c r="L64" s="104"/>
      <c r="M64" s="104"/>
    </row>
    <row r="65" spans="2:13" s="3" customFormat="1" ht="16.5" customHeight="1" thickBot="1" x14ac:dyDescent="0.35">
      <c r="B65" s="116"/>
      <c r="C65" s="178" t="s">
        <v>9</v>
      </c>
      <c r="D65" s="185">
        <v>12225</v>
      </c>
      <c r="E65" s="304">
        <f>E56+E57+E58+E59+E63+E64</f>
        <v>359.22199999999998</v>
      </c>
      <c r="F65" s="200">
        <f>F56+F57+F58+F59+F63+F64</f>
        <v>12736.940299999998</v>
      </c>
      <c r="G65" s="200">
        <f>D65-F65</f>
        <v>-511.94029999999839</v>
      </c>
      <c r="H65" s="208">
        <f>H56+H57+H58+H59+H63+H64</f>
        <v>11923.761599999998</v>
      </c>
      <c r="I65" s="171"/>
      <c r="J65" s="171"/>
      <c r="K65" s="187"/>
      <c r="L65" s="104"/>
      <c r="M65" s="104"/>
    </row>
    <row r="66" spans="2:13" s="3" customFormat="1" ht="19.2" customHeight="1" thickBot="1" x14ac:dyDescent="0.35">
      <c r="B66" s="156"/>
      <c r="C66" s="436" t="s">
        <v>107</v>
      </c>
      <c r="D66" s="437"/>
      <c r="E66" s="437"/>
      <c r="F66" s="222"/>
      <c r="G66" s="152"/>
      <c r="H66" s="173"/>
      <c r="I66" s="157"/>
      <c r="J66" s="157"/>
      <c r="K66" s="158"/>
      <c r="L66" s="4"/>
      <c r="M66" s="4"/>
    </row>
    <row r="67" spans="2:13" ht="12" customHeight="1" thickTop="1" x14ac:dyDescent="0.3">
      <c r="B67" s="6"/>
      <c r="C67" s="33"/>
      <c r="D67" s="34"/>
      <c r="E67" s="34"/>
      <c r="F67" s="34"/>
      <c r="G67" s="34"/>
      <c r="H67" s="38"/>
      <c r="I67" s="6"/>
      <c r="J67" s="117"/>
      <c r="K67" s="6"/>
      <c r="L67" s="117"/>
      <c r="M67" s="117"/>
    </row>
    <row r="68" spans="2:13" ht="12" customHeight="1" x14ac:dyDescent="0.3">
      <c r="B68" s="6"/>
      <c r="C68" s="33"/>
      <c r="D68" s="34"/>
      <c r="E68" s="34"/>
      <c r="F68" s="34"/>
      <c r="G68" s="34"/>
      <c r="H68" s="6"/>
      <c r="I68" s="6"/>
      <c r="J68" s="117"/>
      <c r="K68" s="6"/>
      <c r="L68" s="117"/>
      <c r="M68" s="117"/>
    </row>
    <row r="69" spans="2:13" ht="17.100000000000001" customHeight="1" thickBot="1" x14ac:dyDescent="0.35">
      <c r="B69" s="7"/>
      <c r="C69" s="62" t="s">
        <v>29</v>
      </c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2:13" ht="17.100000000000001" customHeight="1" thickTop="1" x14ac:dyDescent="0.3">
      <c r="B70" s="426" t="s">
        <v>1</v>
      </c>
      <c r="C70" s="427"/>
      <c r="D70" s="427"/>
      <c r="E70" s="427"/>
      <c r="F70" s="427"/>
      <c r="G70" s="427"/>
      <c r="H70" s="427"/>
      <c r="I70" s="427"/>
      <c r="J70" s="427"/>
      <c r="K70" s="428"/>
      <c r="L70" s="205"/>
      <c r="M70" s="205"/>
    </row>
    <row r="71" spans="2:13" ht="4.5" customHeight="1" thickBot="1" x14ac:dyDescent="0.35">
      <c r="B71" s="118"/>
      <c r="C71" s="117"/>
      <c r="D71" s="117"/>
      <c r="E71" s="117"/>
      <c r="F71" s="117"/>
      <c r="G71" s="117"/>
      <c r="H71" s="117"/>
      <c r="I71" s="117"/>
      <c r="J71" s="117"/>
      <c r="K71" s="119"/>
      <c r="L71" s="117"/>
      <c r="M71" s="117"/>
    </row>
    <row r="72" spans="2:13" ht="14.1" customHeight="1" thickBot="1" x14ac:dyDescent="0.35">
      <c r="B72" s="116"/>
      <c r="C72" s="421" t="s">
        <v>2</v>
      </c>
      <c r="D72" s="422"/>
      <c r="E72" s="421" t="s">
        <v>20</v>
      </c>
      <c r="F72" s="429"/>
      <c r="G72" s="421" t="s">
        <v>21</v>
      </c>
      <c r="H72" s="422"/>
      <c r="I72" s="155"/>
      <c r="J72" s="155"/>
      <c r="K72" s="114"/>
      <c r="L72" s="134"/>
      <c r="M72" s="134"/>
    </row>
    <row r="73" spans="2:13" ht="16.2" x14ac:dyDescent="0.3">
      <c r="B73" s="250"/>
      <c r="C73" s="164" t="s">
        <v>81</v>
      </c>
      <c r="D73" s="168">
        <v>113564</v>
      </c>
      <c r="E73" s="251" t="s">
        <v>5</v>
      </c>
      <c r="F73" s="244">
        <v>43724</v>
      </c>
      <c r="G73" s="252" t="s">
        <v>26</v>
      </c>
      <c r="H73" s="244">
        <v>12841</v>
      </c>
      <c r="I73" s="165"/>
      <c r="J73" s="165"/>
      <c r="K73" s="253"/>
      <c r="L73" s="294"/>
      <c r="M73" s="134"/>
    </row>
    <row r="74" spans="2:13" ht="14.4" x14ac:dyDescent="0.3">
      <c r="B74" s="250"/>
      <c r="C74" s="164" t="s">
        <v>3</v>
      </c>
      <c r="D74" s="168">
        <v>104564</v>
      </c>
      <c r="E74" s="254" t="s">
        <v>6</v>
      </c>
      <c r="F74" s="168">
        <v>71338</v>
      </c>
      <c r="G74" s="252" t="s">
        <v>62</v>
      </c>
      <c r="H74" s="168">
        <v>52790</v>
      </c>
      <c r="I74" s="165"/>
      <c r="J74" s="165"/>
      <c r="K74" s="253"/>
      <c r="L74" s="294"/>
      <c r="M74" s="134"/>
    </row>
    <row r="75" spans="2:13" ht="16.8" thickBot="1" x14ac:dyDescent="0.35">
      <c r="B75" s="250"/>
      <c r="C75" s="164" t="s">
        <v>82</v>
      </c>
      <c r="D75" s="168">
        <v>14872</v>
      </c>
      <c r="E75" s="166"/>
      <c r="F75" s="168"/>
      <c r="G75" s="252" t="s">
        <v>63</v>
      </c>
      <c r="H75" s="168">
        <v>5707</v>
      </c>
      <c r="I75" s="165"/>
      <c r="J75" s="165"/>
      <c r="K75" s="253"/>
      <c r="L75" s="294"/>
      <c r="M75" s="134"/>
    </row>
    <row r="76" spans="2:13" ht="14.1" customHeight="1" thickBot="1" x14ac:dyDescent="0.35">
      <c r="B76" s="250"/>
      <c r="C76" s="120" t="s">
        <v>34</v>
      </c>
      <c r="D76" s="169">
        <f>SUM(D73:D75)</f>
        <v>233000</v>
      </c>
      <c r="E76" s="120" t="s">
        <v>7</v>
      </c>
      <c r="F76" s="169">
        <f>SUM(F73:F75)</f>
        <v>115062</v>
      </c>
      <c r="G76" s="120" t="s">
        <v>6</v>
      </c>
      <c r="H76" s="169">
        <f>SUM(H73:H75)</f>
        <v>71338</v>
      </c>
      <c r="I76" s="165"/>
      <c r="J76" s="165"/>
      <c r="K76" s="255"/>
      <c r="L76" s="258"/>
      <c r="M76" s="117"/>
    </row>
    <row r="77" spans="2:13" ht="12" customHeight="1" x14ac:dyDescent="0.3">
      <c r="B77" s="250"/>
      <c r="C77" s="325" t="s">
        <v>89</v>
      </c>
      <c r="D77" s="201"/>
      <c r="E77" s="201"/>
      <c r="F77" s="201"/>
      <c r="G77" s="201"/>
      <c r="H77" s="201"/>
      <c r="I77" s="257"/>
      <c r="J77" s="258"/>
      <c r="K77" s="255"/>
      <c r="L77" s="258"/>
      <c r="M77" s="117"/>
    </row>
    <row r="78" spans="2:13" ht="14.25" customHeight="1" x14ac:dyDescent="0.3">
      <c r="B78" s="250"/>
      <c r="C78" s="438" t="s">
        <v>90</v>
      </c>
      <c r="D78" s="438"/>
      <c r="E78" s="438"/>
      <c r="F78" s="438"/>
      <c r="G78" s="438"/>
      <c r="H78" s="438"/>
      <c r="I78" s="257"/>
      <c r="J78" s="258"/>
      <c r="K78" s="255"/>
      <c r="L78" s="258"/>
      <c r="M78" s="117"/>
    </row>
    <row r="79" spans="2:13" ht="6" customHeight="1" thickBot="1" x14ac:dyDescent="0.35">
      <c r="B79" s="250"/>
      <c r="C79" s="438"/>
      <c r="D79" s="438"/>
      <c r="E79" s="438"/>
      <c r="F79" s="438"/>
      <c r="G79" s="438"/>
      <c r="H79" s="438"/>
      <c r="I79" s="258"/>
      <c r="J79" s="258"/>
      <c r="K79" s="255"/>
      <c r="L79" s="258"/>
      <c r="M79" s="117"/>
    </row>
    <row r="80" spans="2:13" ht="14.1" customHeight="1" x14ac:dyDescent="0.3">
      <c r="B80" s="430" t="s">
        <v>8</v>
      </c>
      <c r="C80" s="431"/>
      <c r="D80" s="431"/>
      <c r="E80" s="431"/>
      <c r="F80" s="431"/>
      <c r="G80" s="431"/>
      <c r="H80" s="431"/>
      <c r="I80" s="431"/>
      <c r="J80" s="431"/>
      <c r="K80" s="432"/>
      <c r="L80" s="295"/>
      <c r="M80" s="205"/>
    </row>
    <row r="81" spans="1:13" ht="5.25" customHeight="1" thickBot="1" x14ac:dyDescent="0.35">
      <c r="B81" s="9"/>
      <c r="C81" s="14"/>
      <c r="D81" s="6"/>
      <c r="E81" s="6"/>
      <c r="F81" s="61"/>
      <c r="G81" s="6"/>
      <c r="H81" s="6"/>
      <c r="I81" s="6"/>
      <c r="J81" s="117"/>
      <c r="K81" s="10"/>
      <c r="L81" s="117"/>
      <c r="M81" s="117"/>
    </row>
    <row r="82" spans="1:13" ht="48.75" customHeight="1" thickBot="1" x14ac:dyDescent="0.35">
      <c r="A82" s="119"/>
      <c r="B82" s="117"/>
      <c r="C82" s="177" t="s">
        <v>19</v>
      </c>
      <c r="D82" s="331" t="s">
        <v>87</v>
      </c>
      <c r="E82" s="326" t="s">
        <v>79</v>
      </c>
      <c r="F82" s="193" t="str">
        <f>F20</f>
        <v>LANDET KVANTUM UKE 52</v>
      </c>
      <c r="G82" s="193" t="str">
        <f>G20</f>
        <v>LANDET KVANTUM T.O.M UKE 52</v>
      </c>
      <c r="H82" s="193" t="str">
        <f>I20</f>
        <v>RESTKVOTER</v>
      </c>
      <c r="I82" s="194" t="str">
        <f>J20</f>
        <v>LANDET KVANTUM T.O.M. UKE 52 2016</v>
      </c>
      <c r="J82" s="117"/>
      <c r="K82" s="10"/>
      <c r="L82" s="117"/>
      <c r="M82" s="117"/>
    </row>
    <row r="83" spans="1:13" ht="14.1" customHeight="1" x14ac:dyDescent="0.3">
      <c r="A83" s="119"/>
      <c r="B83" s="117"/>
      <c r="C83" s="349" t="s">
        <v>16</v>
      </c>
      <c r="D83" s="316">
        <f>D85+D84</f>
        <v>43724</v>
      </c>
      <c r="E83" s="334">
        <f>E85+E84</f>
        <v>49319</v>
      </c>
      <c r="F83" s="334">
        <f>F85+F84</f>
        <v>1476.9746</v>
      </c>
      <c r="G83" s="334">
        <f>G84+G85</f>
        <v>54099</v>
      </c>
      <c r="H83" s="334">
        <f>H84+H85</f>
        <v>-4780</v>
      </c>
      <c r="I83" s="335">
        <f>I84+I85</f>
        <v>45572.078399999999</v>
      </c>
      <c r="J83" s="155"/>
      <c r="K83" s="127"/>
      <c r="L83" s="155"/>
      <c r="M83" s="155"/>
    </row>
    <row r="84" spans="1:13" ht="14.1" customHeight="1" x14ac:dyDescent="0.3">
      <c r="A84" s="119"/>
      <c r="B84" s="117"/>
      <c r="C84" s="262" t="s">
        <v>12</v>
      </c>
      <c r="D84" s="317">
        <v>42974</v>
      </c>
      <c r="E84" s="336">
        <v>48569</v>
      </c>
      <c r="F84" s="336">
        <v>1443.7746</v>
      </c>
      <c r="G84" s="336">
        <v>53767</v>
      </c>
      <c r="H84" s="336">
        <f>E84-G84</f>
        <v>-5198</v>
      </c>
      <c r="I84" s="337">
        <v>45257.265899999999</v>
      </c>
      <c r="J84" s="155"/>
      <c r="K84" s="127"/>
      <c r="L84" s="155"/>
      <c r="M84" s="155"/>
    </row>
    <row r="85" spans="1:13" ht="15" thickBot="1" x14ac:dyDescent="0.35">
      <c r="A85" s="119"/>
      <c r="B85" s="117"/>
      <c r="C85" s="350" t="s">
        <v>11</v>
      </c>
      <c r="D85" s="330">
        <v>750</v>
      </c>
      <c r="E85" s="338">
        <v>750</v>
      </c>
      <c r="F85" s="338">
        <v>33.200000000000003</v>
      </c>
      <c r="G85" s="338">
        <v>332</v>
      </c>
      <c r="H85" s="338">
        <f>E85-G85</f>
        <v>418</v>
      </c>
      <c r="I85" s="339">
        <v>314.8125</v>
      </c>
      <c r="J85" s="155"/>
      <c r="K85" s="127"/>
      <c r="L85" s="155"/>
      <c r="M85" s="155"/>
    </row>
    <row r="86" spans="1:13" ht="14.1" customHeight="1" x14ac:dyDescent="0.3">
      <c r="A86" s="119"/>
      <c r="B86" s="4"/>
      <c r="C86" s="261" t="s">
        <v>17</v>
      </c>
      <c r="D86" s="316">
        <f t="shared" ref="D86:I86" si="2">D87+D92+D93</f>
        <v>72532</v>
      </c>
      <c r="E86" s="334">
        <f t="shared" si="2"/>
        <v>78407</v>
      </c>
      <c r="F86" s="334">
        <f t="shared" si="2"/>
        <v>864.8913</v>
      </c>
      <c r="G86" s="334">
        <f t="shared" si="2"/>
        <v>58656</v>
      </c>
      <c r="H86" s="334">
        <f>H87+H92+H93</f>
        <v>19751</v>
      </c>
      <c r="I86" s="335">
        <f t="shared" si="2"/>
        <v>62840.212499999994</v>
      </c>
      <c r="J86" s="155"/>
      <c r="K86" s="127"/>
      <c r="L86" s="155"/>
      <c r="M86" s="155"/>
    </row>
    <row r="87" spans="1:13" ht="15.75" customHeight="1" x14ac:dyDescent="0.3">
      <c r="A87" s="119"/>
      <c r="B87" s="39"/>
      <c r="C87" s="268" t="s">
        <v>101</v>
      </c>
      <c r="D87" s="318">
        <f t="shared" ref="D87:I87" si="3">D88+D89+D90+D91</f>
        <v>53984</v>
      </c>
      <c r="E87" s="340">
        <f t="shared" si="3"/>
        <v>58920</v>
      </c>
      <c r="F87" s="340">
        <f t="shared" si="3"/>
        <v>58.059200000000004</v>
      </c>
      <c r="G87" s="340">
        <f t="shared" si="3"/>
        <v>38852</v>
      </c>
      <c r="H87" s="340">
        <f>H88+H89+H90+H91</f>
        <v>20068</v>
      </c>
      <c r="I87" s="341">
        <f t="shared" si="3"/>
        <v>45575.045199999993</v>
      </c>
      <c r="J87" s="155"/>
      <c r="K87" s="127"/>
      <c r="L87" s="155"/>
      <c r="M87" s="155"/>
    </row>
    <row r="88" spans="1:13" ht="14.1" customHeight="1" x14ac:dyDescent="0.3">
      <c r="A88" s="114"/>
      <c r="B88" s="134"/>
      <c r="C88" s="267" t="s">
        <v>22</v>
      </c>
      <c r="D88" s="319">
        <v>15417</v>
      </c>
      <c r="E88" s="342">
        <v>17322</v>
      </c>
      <c r="F88" s="342">
        <v>0.84909999999999997</v>
      </c>
      <c r="G88" s="342">
        <v>7726</v>
      </c>
      <c r="H88" s="342">
        <f t="shared" ref="H88:H94" si="4">E88-G88</f>
        <v>9596</v>
      </c>
      <c r="I88" s="343">
        <v>8073.7484000000004</v>
      </c>
      <c r="J88" s="155"/>
      <c r="K88" s="127"/>
      <c r="L88" s="155"/>
      <c r="M88" s="155"/>
    </row>
    <row r="89" spans="1:13" ht="14.1" customHeight="1" x14ac:dyDescent="0.3">
      <c r="A89" s="114"/>
      <c r="B89" s="134"/>
      <c r="C89" s="267" t="s">
        <v>23</v>
      </c>
      <c r="D89" s="319">
        <v>14389</v>
      </c>
      <c r="E89" s="342">
        <v>16145</v>
      </c>
      <c r="F89" s="342">
        <v>19.0014</v>
      </c>
      <c r="G89" s="342">
        <v>10408</v>
      </c>
      <c r="H89" s="342">
        <f t="shared" si="4"/>
        <v>5737</v>
      </c>
      <c r="I89" s="343">
        <v>11805.841700000001</v>
      </c>
      <c r="J89" s="155"/>
      <c r="K89" s="127"/>
      <c r="L89" s="155"/>
      <c r="M89" s="155"/>
    </row>
    <row r="90" spans="1:13" ht="14.1" customHeight="1" x14ac:dyDescent="0.3">
      <c r="A90" s="114"/>
      <c r="B90" s="134"/>
      <c r="C90" s="267" t="s">
        <v>24</v>
      </c>
      <c r="D90" s="319">
        <v>15573</v>
      </c>
      <c r="E90" s="342">
        <v>17566</v>
      </c>
      <c r="F90" s="342">
        <v>38.2087</v>
      </c>
      <c r="G90" s="342">
        <v>12623</v>
      </c>
      <c r="H90" s="342">
        <f t="shared" si="4"/>
        <v>4943</v>
      </c>
      <c r="I90" s="343">
        <v>13163.797399999999</v>
      </c>
      <c r="J90" s="155"/>
      <c r="K90" s="127"/>
      <c r="L90" s="155"/>
      <c r="M90" s="155"/>
    </row>
    <row r="91" spans="1:13" ht="14.1" customHeight="1" x14ac:dyDescent="0.3">
      <c r="A91" s="114"/>
      <c r="B91" s="134"/>
      <c r="C91" s="267" t="s">
        <v>25</v>
      </c>
      <c r="D91" s="319">
        <v>8605</v>
      </c>
      <c r="E91" s="342">
        <v>7887</v>
      </c>
      <c r="F91" s="342"/>
      <c r="G91" s="342">
        <v>8095</v>
      </c>
      <c r="H91" s="342">
        <f t="shared" si="4"/>
        <v>-208</v>
      </c>
      <c r="I91" s="343">
        <v>12531.6577</v>
      </c>
      <c r="J91" s="155"/>
      <c r="K91" s="127"/>
      <c r="L91" s="155"/>
      <c r="M91" s="155"/>
    </row>
    <row r="92" spans="1:13" ht="14.1" customHeight="1" x14ac:dyDescent="0.3">
      <c r="A92" s="114"/>
      <c r="B92" s="134"/>
      <c r="C92" s="268" t="s">
        <v>32</v>
      </c>
      <c r="D92" s="318">
        <v>12841</v>
      </c>
      <c r="E92" s="340">
        <v>13049</v>
      </c>
      <c r="F92" s="340">
        <v>791.58939999999996</v>
      </c>
      <c r="G92" s="340">
        <v>17502</v>
      </c>
      <c r="H92" s="340">
        <f t="shared" si="4"/>
        <v>-4453</v>
      </c>
      <c r="I92" s="341">
        <v>14232.953299999999</v>
      </c>
      <c r="J92" s="155"/>
      <c r="K92" s="127"/>
      <c r="L92" s="155"/>
      <c r="M92" s="155"/>
    </row>
    <row r="93" spans="1:13" ht="14.1" customHeight="1" thickBot="1" x14ac:dyDescent="0.35">
      <c r="A93" s="119"/>
      <c r="B93" s="39"/>
      <c r="C93" s="269" t="s">
        <v>63</v>
      </c>
      <c r="D93" s="327">
        <v>5707</v>
      </c>
      <c r="E93" s="351">
        <v>6438</v>
      </c>
      <c r="F93" s="351">
        <v>15.242699999999999</v>
      </c>
      <c r="G93" s="351">
        <v>2302</v>
      </c>
      <c r="H93" s="351">
        <f t="shared" si="4"/>
        <v>4136</v>
      </c>
      <c r="I93" s="352">
        <v>3032.2139999999999</v>
      </c>
      <c r="J93" s="155"/>
      <c r="K93" s="127"/>
      <c r="L93" s="155"/>
      <c r="M93" s="155"/>
    </row>
    <row r="94" spans="1:13" ht="15" thickBot="1" x14ac:dyDescent="0.35">
      <c r="A94" s="119"/>
      <c r="B94" s="39"/>
      <c r="C94" s="172" t="s">
        <v>13</v>
      </c>
      <c r="D94" s="406">
        <v>309</v>
      </c>
      <c r="E94" s="347">
        <v>309</v>
      </c>
      <c r="F94" s="347"/>
      <c r="G94" s="347">
        <v>29</v>
      </c>
      <c r="H94" s="347">
        <f t="shared" si="4"/>
        <v>280</v>
      </c>
      <c r="I94" s="348">
        <v>26.009399999999999</v>
      </c>
      <c r="J94" s="155"/>
      <c r="K94" s="127"/>
      <c r="L94" s="155"/>
      <c r="M94" s="155"/>
    </row>
    <row r="95" spans="1:13" ht="16.8" thickBot="1" x14ac:dyDescent="0.35">
      <c r="A95" s="119"/>
      <c r="B95" s="117"/>
      <c r="C95" s="172" t="s">
        <v>104</v>
      </c>
      <c r="D95" s="321">
        <v>300</v>
      </c>
      <c r="E95" s="322">
        <v>300</v>
      </c>
      <c r="F95" s="322">
        <v>4.1000000000000002E-2</v>
      </c>
      <c r="G95" s="322">
        <v>300</v>
      </c>
      <c r="H95" s="322">
        <f>D95-G95</f>
        <v>0</v>
      </c>
      <c r="I95" s="329">
        <v>65.0852</v>
      </c>
      <c r="J95" s="155"/>
      <c r="K95" s="127"/>
      <c r="L95" s="155"/>
      <c r="M95" s="155"/>
    </row>
    <row r="96" spans="1:13" ht="16.5" customHeight="1" thickBot="1" x14ac:dyDescent="0.35">
      <c r="A96" s="119"/>
      <c r="B96" s="117"/>
      <c r="C96" s="260" t="s">
        <v>14</v>
      </c>
      <c r="D96" s="321"/>
      <c r="E96" s="322"/>
      <c r="F96" s="322"/>
      <c r="G96" s="322">
        <v>134</v>
      </c>
      <c r="H96" s="322">
        <f>D96-G96</f>
        <v>-134</v>
      </c>
      <c r="I96" s="329">
        <v>161</v>
      </c>
      <c r="J96" s="155"/>
      <c r="K96" s="127"/>
      <c r="L96" s="155"/>
      <c r="M96" s="155"/>
    </row>
    <row r="97" spans="1:13" ht="16.2" thickBot="1" x14ac:dyDescent="0.35">
      <c r="A97" s="119"/>
      <c r="B97" s="117"/>
      <c r="C97" s="178" t="s">
        <v>9</v>
      </c>
      <c r="D97" s="323">
        <f t="shared" ref="D97:G97" si="5">D83+D86+D94+D95+D96</f>
        <v>116865</v>
      </c>
      <c r="E97" s="328">
        <f t="shared" si="5"/>
        <v>128335</v>
      </c>
      <c r="F97" s="408">
        <f t="shared" si="5"/>
        <v>2341.9069</v>
      </c>
      <c r="G97" s="408">
        <f t="shared" si="5"/>
        <v>113218</v>
      </c>
      <c r="H97" s="223">
        <f>H83+H86+H94+H95+H96</f>
        <v>15117</v>
      </c>
      <c r="I97" s="197">
        <f>I83+I86+I94+I95+I96</f>
        <v>108664.38549999999</v>
      </c>
      <c r="J97" s="155"/>
      <c r="K97" s="127"/>
      <c r="L97" s="155"/>
      <c r="M97" s="155"/>
    </row>
    <row r="98" spans="1:13" ht="14.4" x14ac:dyDescent="0.3">
      <c r="A98" s="119"/>
      <c r="B98" s="117"/>
      <c r="C98" s="122" t="s">
        <v>109</v>
      </c>
      <c r="D98" s="179"/>
      <c r="E98" s="179"/>
      <c r="F98" s="180"/>
      <c r="G98" s="180"/>
      <c r="H98" s="181"/>
      <c r="I98" s="162"/>
      <c r="J98" s="155"/>
      <c r="K98" s="127"/>
      <c r="L98" s="155"/>
      <c r="M98" s="155"/>
    </row>
    <row r="99" spans="1:13" ht="15" customHeight="1" thickBot="1" x14ac:dyDescent="0.35">
      <c r="B99" s="24"/>
      <c r="C99" s="203" t="s">
        <v>114</v>
      </c>
      <c r="D99" s="203"/>
      <c r="E99" s="203"/>
      <c r="F99" s="203"/>
      <c r="G99" s="102"/>
      <c r="H99" s="102"/>
      <c r="I99" s="25"/>
      <c r="J99" s="132"/>
      <c r="K99" s="26"/>
      <c r="L99" s="122"/>
      <c r="M99" s="122"/>
    </row>
    <row r="100" spans="1:13" ht="15" customHeight="1" thickTop="1" x14ac:dyDescent="0.3">
      <c r="B100" s="122"/>
      <c r="C100" s="412"/>
      <c r="D100" s="412"/>
      <c r="E100" s="412"/>
      <c r="F100" s="412"/>
      <c r="G100" s="162"/>
      <c r="H100" s="162"/>
      <c r="I100" s="122"/>
      <c r="J100" s="122"/>
      <c r="K100" s="122"/>
      <c r="L100" s="122"/>
      <c r="M100" s="122"/>
    </row>
    <row r="101" spans="1:13" ht="15" customHeight="1" x14ac:dyDescent="0.3">
      <c r="B101" s="122"/>
      <c r="C101" s="412"/>
      <c r="D101" s="412"/>
      <c r="E101" s="412"/>
      <c r="F101" s="412"/>
      <c r="G101" s="162"/>
      <c r="H101" s="162"/>
      <c r="I101" s="122"/>
      <c r="J101" s="122"/>
      <c r="K101" s="122"/>
      <c r="L101" s="122"/>
      <c r="M101" s="122"/>
    </row>
    <row r="102" spans="1:13" ht="8.25" customHeight="1" x14ac:dyDescent="0.3">
      <c r="B102" s="14"/>
      <c r="C102" s="14"/>
      <c r="D102" s="14"/>
      <c r="E102" s="14"/>
      <c r="F102" s="14"/>
      <c r="G102" s="14"/>
      <c r="H102" s="14"/>
      <c r="I102" s="14"/>
      <c r="J102" s="122"/>
      <c r="K102" s="14"/>
      <c r="L102" s="122"/>
      <c r="M102" s="122"/>
    </row>
    <row r="103" spans="1:13" s="40" customFormat="1" ht="14.25" customHeight="1" thickBot="1" x14ac:dyDescent="0.35">
      <c r="A103" s="78"/>
      <c r="C103" s="63" t="s">
        <v>40</v>
      </c>
      <c r="I103" s="78"/>
      <c r="J103" s="78"/>
      <c r="L103" s="78"/>
      <c r="M103" s="78"/>
    </row>
    <row r="104" spans="1:13" ht="17.100000000000001" customHeight="1" thickTop="1" x14ac:dyDescent="0.3">
      <c r="B104" s="426" t="s">
        <v>1</v>
      </c>
      <c r="C104" s="427"/>
      <c r="D104" s="427"/>
      <c r="E104" s="427"/>
      <c r="F104" s="427"/>
      <c r="G104" s="427"/>
      <c r="H104" s="427"/>
      <c r="I104" s="427"/>
      <c r="J104" s="427"/>
      <c r="K104" s="428"/>
      <c r="L104" s="205"/>
      <c r="M104" s="205"/>
    </row>
    <row r="105" spans="1:13" ht="6" customHeight="1" thickBot="1" x14ac:dyDescent="0.35">
      <c r="B105" s="9"/>
      <c r="C105" s="6"/>
      <c r="D105" s="6"/>
      <c r="E105" s="6"/>
      <c r="F105" s="6"/>
      <c r="G105" s="6"/>
      <c r="H105" s="41"/>
      <c r="I105" s="79"/>
      <c r="J105" s="79"/>
      <c r="K105" s="42"/>
      <c r="L105" s="79"/>
      <c r="M105" s="79"/>
    </row>
    <row r="106" spans="1:13" ht="14.1" customHeight="1" thickBot="1" x14ac:dyDescent="0.35">
      <c r="B106" s="2"/>
      <c r="C106" s="421" t="s">
        <v>2</v>
      </c>
      <c r="D106" s="422"/>
      <c r="E106" s="421" t="s">
        <v>20</v>
      </c>
      <c r="F106" s="422"/>
      <c r="G106" s="421" t="s">
        <v>21</v>
      </c>
      <c r="H106" s="422"/>
      <c r="I106" s="38"/>
      <c r="J106" s="155"/>
      <c r="K106" s="1"/>
      <c r="L106" s="4"/>
      <c r="M106" s="4"/>
    </row>
    <row r="107" spans="1:13" ht="15" customHeight="1" x14ac:dyDescent="0.3">
      <c r="B107" s="9"/>
      <c r="C107" s="11" t="s">
        <v>27</v>
      </c>
      <c r="D107" s="168">
        <v>134450</v>
      </c>
      <c r="E107" s="163" t="s">
        <v>5</v>
      </c>
      <c r="F107" s="244">
        <v>48557</v>
      </c>
      <c r="G107" s="164" t="s">
        <v>26</v>
      </c>
      <c r="H107" s="244">
        <v>5486</v>
      </c>
      <c r="I107" s="38"/>
      <c r="J107" s="155"/>
      <c r="K107" s="42"/>
      <c r="L107" s="79"/>
      <c r="M107" s="79"/>
    </row>
    <row r="108" spans="1:13" ht="14.1" customHeight="1" x14ac:dyDescent="0.3">
      <c r="B108" s="9"/>
      <c r="C108" s="11" t="s">
        <v>3</v>
      </c>
      <c r="D108" s="168">
        <v>12000</v>
      </c>
      <c r="E108" s="164" t="s">
        <v>6</v>
      </c>
      <c r="F108" s="168">
        <v>32809</v>
      </c>
      <c r="G108" s="164" t="s">
        <v>62</v>
      </c>
      <c r="H108" s="168">
        <v>37402</v>
      </c>
      <c r="I108" s="38"/>
      <c r="J108" s="155"/>
      <c r="K108" s="10"/>
      <c r="L108" s="117"/>
      <c r="M108" s="117"/>
    </row>
    <row r="109" spans="1:13" ht="14.1" customHeight="1" thickBot="1" x14ac:dyDescent="0.35">
      <c r="B109" s="43"/>
      <c r="C109" s="44" t="s">
        <v>31</v>
      </c>
      <c r="D109" s="168">
        <v>3550</v>
      </c>
      <c r="E109" s="164" t="s">
        <v>41</v>
      </c>
      <c r="F109" s="168">
        <v>49870</v>
      </c>
      <c r="G109" s="164" t="s">
        <v>63</v>
      </c>
      <c r="H109" s="168">
        <v>6982</v>
      </c>
      <c r="I109" s="38"/>
      <c r="J109" s="155"/>
      <c r="K109" s="10"/>
      <c r="L109" s="117"/>
      <c r="M109" s="117"/>
    </row>
    <row r="110" spans="1:13" ht="14.1" customHeight="1" thickBot="1" x14ac:dyDescent="0.35">
      <c r="B110" s="9"/>
      <c r="C110" s="12" t="s">
        <v>34</v>
      </c>
      <c r="D110" s="169">
        <f>SUM(D107:D109)</f>
        <v>150000</v>
      </c>
      <c r="E110" s="120" t="s">
        <v>7</v>
      </c>
      <c r="F110" s="169">
        <f>SUM(F107:F109)</f>
        <v>131236</v>
      </c>
      <c r="G110" s="120" t="s">
        <v>6</v>
      </c>
      <c r="H110" s="169">
        <f>SUM(H107:H109)</f>
        <v>49870</v>
      </c>
      <c r="I110" s="38"/>
      <c r="J110" s="155"/>
      <c r="K110" s="10"/>
      <c r="L110" s="117"/>
      <c r="M110" s="117"/>
    </row>
    <row r="111" spans="1:13" s="16" customFormat="1" ht="12" customHeight="1" x14ac:dyDescent="0.3">
      <c r="B111" s="13"/>
      <c r="C111" s="122" t="s">
        <v>95</v>
      </c>
      <c r="D111" s="167"/>
      <c r="E111" s="167"/>
      <c r="F111" s="167"/>
      <c r="G111" s="122"/>
      <c r="H111" s="122"/>
      <c r="I111" s="14"/>
      <c r="J111" s="122"/>
      <c r="K111" s="15"/>
      <c r="L111" s="122"/>
      <c r="M111" s="122"/>
    </row>
    <row r="112" spans="1:13" ht="12" customHeight="1" thickBot="1" x14ac:dyDescent="0.35">
      <c r="B112" s="17"/>
      <c r="D112" s="18"/>
      <c r="E112" s="18"/>
      <c r="F112" s="18"/>
      <c r="G112" s="18"/>
      <c r="H112" s="18"/>
      <c r="I112" s="18"/>
      <c r="J112" s="125"/>
      <c r="K112" s="19"/>
      <c r="L112" s="117"/>
      <c r="M112" s="117"/>
    </row>
    <row r="113" spans="2:13" ht="17.100000000000001" customHeight="1" x14ac:dyDescent="0.3">
      <c r="B113" s="423" t="s">
        <v>8</v>
      </c>
      <c r="C113" s="424"/>
      <c r="D113" s="424"/>
      <c r="E113" s="424"/>
      <c r="F113" s="424"/>
      <c r="G113" s="424"/>
      <c r="H113" s="424"/>
      <c r="I113" s="424"/>
      <c r="J113" s="424"/>
      <c r="K113" s="425"/>
      <c r="L113" s="205"/>
      <c r="M113" s="205"/>
    </row>
    <row r="114" spans="2:13" ht="3.75" customHeight="1" thickBot="1" x14ac:dyDescent="0.35">
      <c r="B114" s="9"/>
      <c r="C114" s="14"/>
      <c r="D114" s="6"/>
      <c r="E114" s="6"/>
      <c r="F114" s="6"/>
      <c r="G114" s="6"/>
      <c r="H114" s="6"/>
      <c r="I114" s="6"/>
      <c r="J114" s="117"/>
      <c r="K114" s="10"/>
      <c r="L114" s="117"/>
      <c r="M114" s="117"/>
    </row>
    <row r="115" spans="2:13" s="3" customFormat="1" ht="61.5" customHeight="1" thickBot="1" x14ac:dyDescent="0.35">
      <c r="B115" s="2"/>
      <c r="C115" s="218" t="s">
        <v>19</v>
      </c>
      <c r="D115" s="177" t="s">
        <v>87</v>
      </c>
      <c r="E115" s="331" t="s">
        <v>79</v>
      </c>
      <c r="F115" s="186" t="str">
        <f>F20</f>
        <v>LANDET KVANTUM UKE 52</v>
      </c>
      <c r="G115" s="193" t="str">
        <f>G20</f>
        <v>LANDET KVANTUM T.O.M UKE 52</v>
      </c>
      <c r="H115" s="193" t="str">
        <f>I20</f>
        <v>RESTKVOTER</v>
      </c>
      <c r="I115" s="194" t="str">
        <f>J20</f>
        <v>LANDET KVANTUM T.O.M. UKE 52 2016</v>
      </c>
      <c r="J115" s="4"/>
      <c r="K115" s="1"/>
      <c r="L115" s="4"/>
      <c r="M115" s="4"/>
    </row>
    <row r="116" spans="2:13" s="69" customFormat="1" ht="14.1" customHeight="1" x14ac:dyDescent="0.3">
      <c r="B116" s="9"/>
      <c r="C116" s="261" t="s">
        <v>96</v>
      </c>
      <c r="D116" s="234">
        <f>D117+D118+D119</f>
        <v>48557</v>
      </c>
      <c r="E116" s="378">
        <f>E117+E118+E119</f>
        <v>49668</v>
      </c>
      <c r="F116" s="234">
        <f>F117+F118+F119</f>
        <v>1882.6484999999998</v>
      </c>
      <c r="G116" s="234">
        <f>G117+G118+G119</f>
        <v>47227</v>
      </c>
      <c r="H116" s="353">
        <f>E116-G116</f>
        <v>2441</v>
      </c>
      <c r="I116" s="356">
        <f>I117+I118+I119</f>
        <v>44140.997199999998</v>
      </c>
      <c r="J116" s="155"/>
      <c r="K116" s="127"/>
      <c r="L116" s="155"/>
      <c r="M116" s="155"/>
    </row>
    <row r="117" spans="2:13" ht="14.1" customHeight="1" x14ac:dyDescent="0.3">
      <c r="B117" s="9"/>
      <c r="C117" s="262" t="s">
        <v>12</v>
      </c>
      <c r="D117" s="246">
        <v>38846</v>
      </c>
      <c r="E117" s="383">
        <v>40048</v>
      </c>
      <c r="F117" s="246">
        <v>1409.6479999999999</v>
      </c>
      <c r="G117" s="246">
        <v>38318</v>
      </c>
      <c r="H117" s="357">
        <f t="shared" ref="H117:H123" si="6">E117-G117</f>
        <v>1730</v>
      </c>
      <c r="I117" s="358">
        <v>35036.380799999999</v>
      </c>
      <c r="J117" s="155"/>
      <c r="K117" s="127"/>
      <c r="L117" s="155"/>
      <c r="M117" s="155"/>
    </row>
    <row r="118" spans="2:13" ht="14.1" customHeight="1" x14ac:dyDescent="0.3">
      <c r="B118" s="9"/>
      <c r="C118" s="262" t="s">
        <v>11</v>
      </c>
      <c r="D118" s="246">
        <v>9211</v>
      </c>
      <c r="E118" s="383">
        <v>9120</v>
      </c>
      <c r="F118" s="246">
        <v>473.00049999999999</v>
      </c>
      <c r="G118" s="246">
        <v>8847</v>
      </c>
      <c r="H118" s="357">
        <f t="shared" si="6"/>
        <v>273</v>
      </c>
      <c r="I118" s="358">
        <v>9104.6164000000008</v>
      </c>
      <c r="J118" s="155"/>
      <c r="K118" s="127"/>
      <c r="L118" s="155"/>
      <c r="M118" s="155"/>
    </row>
    <row r="119" spans="2:13" ht="15" thickBot="1" x14ac:dyDescent="0.35">
      <c r="B119" s="9"/>
      <c r="C119" s="263" t="s">
        <v>42</v>
      </c>
      <c r="D119" s="247">
        <v>500</v>
      </c>
      <c r="E119" s="384">
        <v>500</v>
      </c>
      <c r="F119" s="247"/>
      <c r="G119" s="247">
        <v>62</v>
      </c>
      <c r="H119" s="359">
        <f t="shared" si="6"/>
        <v>438</v>
      </c>
      <c r="I119" s="360"/>
      <c r="J119" s="155"/>
      <c r="K119" s="127"/>
      <c r="L119" s="155"/>
      <c r="M119" s="155"/>
    </row>
    <row r="120" spans="2:13" s="96" customFormat="1" ht="13.5" customHeight="1" thickBot="1" x14ac:dyDescent="0.35">
      <c r="B120" s="98"/>
      <c r="C120" s="264" t="s">
        <v>41</v>
      </c>
      <c r="D120" s="297">
        <v>32809</v>
      </c>
      <c r="E120" s="232">
        <v>31814</v>
      </c>
      <c r="F120" s="297"/>
      <c r="G120" s="297">
        <v>32826</v>
      </c>
      <c r="H120" s="300">
        <f t="shared" si="6"/>
        <v>-1012</v>
      </c>
      <c r="I120" s="302">
        <v>28459.934000000001</v>
      </c>
      <c r="J120" s="99"/>
      <c r="K120" s="127"/>
      <c r="L120" s="155"/>
      <c r="M120" s="155"/>
    </row>
    <row r="121" spans="2:13" s="69" customFormat="1" ht="14.25" customHeight="1" thickBot="1" x14ac:dyDescent="0.35">
      <c r="B121" s="9"/>
      <c r="C121" s="265" t="s">
        <v>17</v>
      </c>
      <c r="D121" s="227">
        <f>D122+D127+D130</f>
        <v>50702</v>
      </c>
      <c r="E121" s="232">
        <f>E122+E127+E130</f>
        <v>51281</v>
      </c>
      <c r="F121" s="227">
        <f>F122+F127+F130</f>
        <v>213.22010000000003</v>
      </c>
      <c r="G121" s="227">
        <f>G130+G127+G122</f>
        <v>46971</v>
      </c>
      <c r="H121" s="361">
        <f t="shared" si="6"/>
        <v>4310</v>
      </c>
      <c r="I121" s="362">
        <f>I122+I127+I130</f>
        <v>47885.546199999997</v>
      </c>
      <c r="J121" s="117"/>
      <c r="K121" s="127"/>
      <c r="L121" s="155"/>
      <c r="M121" s="155"/>
    </row>
    <row r="122" spans="2:13" ht="15.75" customHeight="1" x14ac:dyDescent="0.3">
      <c r="B122" s="2"/>
      <c r="C122" s="266" t="s">
        <v>101</v>
      </c>
      <c r="D122" s="388">
        <f>D123+D124+D125+D126</f>
        <v>38234</v>
      </c>
      <c r="E122" s="385">
        <f>E123+E124+E125+E126</f>
        <v>38170</v>
      </c>
      <c r="F122" s="388">
        <f>F123+F124+F125+F126</f>
        <v>186.41050000000001</v>
      </c>
      <c r="G122" s="388">
        <f>G123+G124+G126+G125</f>
        <v>37184</v>
      </c>
      <c r="H122" s="363">
        <f t="shared" si="6"/>
        <v>986</v>
      </c>
      <c r="I122" s="364">
        <f>I123+I124+I125+I126</f>
        <v>37412.388699999996</v>
      </c>
      <c r="J122" s="4"/>
      <c r="K122" s="127"/>
      <c r="L122" s="155"/>
      <c r="M122" s="155"/>
    </row>
    <row r="123" spans="2:13" s="22" customFormat="1" ht="14.1" customHeight="1" x14ac:dyDescent="0.3">
      <c r="B123" s="45"/>
      <c r="C123" s="267" t="s">
        <v>22</v>
      </c>
      <c r="D123" s="242">
        <v>10943</v>
      </c>
      <c r="E123" s="231">
        <v>12050</v>
      </c>
      <c r="F123" s="242">
        <v>46.893500000000003</v>
      </c>
      <c r="G123" s="242">
        <v>7087</v>
      </c>
      <c r="H123" s="365">
        <f t="shared" si="6"/>
        <v>4963</v>
      </c>
      <c r="I123" s="366">
        <v>7858.8217999999997</v>
      </c>
      <c r="J123" s="410"/>
      <c r="K123" s="127"/>
      <c r="L123" s="155"/>
      <c r="M123" s="155"/>
    </row>
    <row r="124" spans="2:13" s="22" customFormat="1" ht="14.1" customHeight="1" x14ac:dyDescent="0.3">
      <c r="B124" s="129"/>
      <c r="C124" s="267" t="s">
        <v>23</v>
      </c>
      <c r="D124" s="242">
        <v>10198</v>
      </c>
      <c r="E124" s="231">
        <v>10841</v>
      </c>
      <c r="F124" s="242">
        <v>34.147199999999998</v>
      </c>
      <c r="G124" s="242">
        <v>9957</v>
      </c>
      <c r="H124" s="365">
        <f>E124-G124</f>
        <v>884</v>
      </c>
      <c r="I124" s="366">
        <v>8824.8361999999997</v>
      </c>
      <c r="J124" s="134"/>
      <c r="K124" s="127"/>
      <c r="L124" s="155"/>
      <c r="M124" s="155"/>
    </row>
    <row r="125" spans="2:13" s="22" customFormat="1" ht="14.1" customHeight="1" x14ac:dyDescent="0.3">
      <c r="B125" s="129"/>
      <c r="C125" s="267" t="s">
        <v>24</v>
      </c>
      <c r="D125" s="242">
        <v>9687</v>
      </c>
      <c r="E125" s="231">
        <v>9282</v>
      </c>
      <c r="F125" s="242">
        <v>105.3698</v>
      </c>
      <c r="G125" s="242">
        <v>10911</v>
      </c>
      <c r="H125" s="365">
        <f t="shared" ref="H125:H131" si="7">E125-G125</f>
        <v>-1629</v>
      </c>
      <c r="I125" s="366">
        <v>10121.0005</v>
      </c>
      <c r="J125" s="134"/>
      <c r="K125" s="127"/>
      <c r="L125" s="155"/>
      <c r="M125" s="155"/>
    </row>
    <row r="126" spans="2:13" s="22" customFormat="1" ht="14.1" customHeight="1" x14ac:dyDescent="0.3">
      <c r="B126" s="129"/>
      <c r="C126" s="267" t="s">
        <v>25</v>
      </c>
      <c r="D126" s="242">
        <v>7406</v>
      </c>
      <c r="E126" s="231">
        <v>5997</v>
      </c>
      <c r="F126" s="242"/>
      <c r="G126" s="242">
        <v>9229</v>
      </c>
      <c r="H126" s="365">
        <f t="shared" si="7"/>
        <v>-3232</v>
      </c>
      <c r="I126" s="366">
        <v>10607.7302</v>
      </c>
      <c r="J126" s="134"/>
      <c r="K126" s="127"/>
      <c r="L126" s="155"/>
      <c r="M126" s="155"/>
    </row>
    <row r="127" spans="2:13" s="23" customFormat="1" ht="14.1" customHeight="1" x14ac:dyDescent="0.3">
      <c r="B127" s="20"/>
      <c r="C127" s="268" t="s">
        <v>18</v>
      </c>
      <c r="D127" s="235">
        <f>D128+D129</f>
        <v>5486</v>
      </c>
      <c r="E127" s="386">
        <f>E128+E129</f>
        <v>6059</v>
      </c>
      <c r="F127" s="235">
        <v>18.9635</v>
      </c>
      <c r="G127" s="235">
        <v>3774</v>
      </c>
      <c r="H127" s="367">
        <f t="shared" si="7"/>
        <v>2285</v>
      </c>
      <c r="I127" s="368">
        <v>3911.8519000000001</v>
      </c>
      <c r="J127" s="39"/>
      <c r="K127" s="127"/>
      <c r="L127" s="155"/>
      <c r="M127" s="155"/>
    </row>
    <row r="128" spans="2:13" ht="14.1" customHeight="1" x14ac:dyDescent="0.3">
      <c r="B128" s="9"/>
      <c r="C128" s="267" t="s">
        <v>43</v>
      </c>
      <c r="D128" s="242">
        <v>4986</v>
      </c>
      <c r="E128" s="231">
        <v>5559</v>
      </c>
      <c r="F128" s="242">
        <v>18.9635</v>
      </c>
      <c r="G128" s="242">
        <v>3710.0666000000001</v>
      </c>
      <c r="H128" s="365">
        <f t="shared" si="7"/>
        <v>1848.9333999999999</v>
      </c>
      <c r="I128" s="366">
        <v>3777.7147</v>
      </c>
      <c r="J128" s="117"/>
      <c r="K128" s="127"/>
      <c r="L128" s="155"/>
      <c r="M128" s="155"/>
    </row>
    <row r="129" spans="2:13" ht="14.1" customHeight="1" x14ac:dyDescent="0.3">
      <c r="B129" s="20"/>
      <c r="C129" s="267" t="s">
        <v>44</v>
      </c>
      <c r="D129" s="242">
        <v>500</v>
      </c>
      <c r="E129" s="231">
        <v>500</v>
      </c>
      <c r="F129" s="242">
        <f>F127-F128</f>
        <v>0</v>
      </c>
      <c r="G129" s="242">
        <f>G127-G128</f>
        <v>63.933399999999892</v>
      </c>
      <c r="H129" s="365">
        <f t="shared" si="7"/>
        <v>436.06660000000011</v>
      </c>
      <c r="I129" s="366">
        <f>I127-I128</f>
        <v>134.13720000000012</v>
      </c>
      <c r="J129" s="39"/>
      <c r="K129" s="127"/>
      <c r="L129" s="155"/>
      <c r="M129" s="155"/>
    </row>
    <row r="130" spans="2:13" ht="15" thickBot="1" x14ac:dyDescent="0.35">
      <c r="B130" s="9"/>
      <c r="C130" s="269" t="s">
        <v>63</v>
      </c>
      <c r="D130" s="259">
        <v>6982</v>
      </c>
      <c r="E130" s="387">
        <v>7052</v>
      </c>
      <c r="F130" s="259">
        <v>7.8460999999999999</v>
      </c>
      <c r="G130" s="259">
        <v>6013</v>
      </c>
      <c r="H130" s="369">
        <f t="shared" si="7"/>
        <v>1039</v>
      </c>
      <c r="I130" s="370">
        <v>6561.3055999999997</v>
      </c>
      <c r="J130" s="117"/>
      <c r="K130" s="127"/>
      <c r="L130" s="155"/>
      <c r="M130" s="155"/>
    </row>
    <row r="131" spans="2:13" s="69" customFormat="1" ht="15" thickBot="1" x14ac:dyDescent="0.35">
      <c r="B131" s="9"/>
      <c r="C131" s="265" t="s">
        <v>13</v>
      </c>
      <c r="D131" s="227">
        <v>132</v>
      </c>
      <c r="E131" s="232">
        <v>132</v>
      </c>
      <c r="F131" s="227"/>
      <c r="G131" s="227">
        <v>8</v>
      </c>
      <c r="H131" s="389">
        <f t="shared" si="7"/>
        <v>124</v>
      </c>
      <c r="I131" s="390">
        <v>104.39279999999999</v>
      </c>
      <c r="J131" s="117"/>
      <c r="K131" s="127"/>
      <c r="L131" s="155"/>
      <c r="M131" s="155"/>
    </row>
    <row r="132" spans="2:13" s="69" customFormat="1" ht="16.8" thickBot="1" x14ac:dyDescent="0.35">
      <c r="B132" s="9"/>
      <c r="C132" s="270" t="s">
        <v>70</v>
      </c>
      <c r="D132" s="298">
        <v>250</v>
      </c>
      <c r="E132" s="301">
        <v>250</v>
      </c>
      <c r="F132" s="298">
        <v>0.72670000000000001</v>
      </c>
      <c r="G132" s="298">
        <v>221</v>
      </c>
      <c r="H132" s="301">
        <f t="shared" ref="H132" si="8">E132-G132</f>
        <v>29</v>
      </c>
      <c r="I132" s="303">
        <v>532.34040000000005</v>
      </c>
      <c r="J132" s="117"/>
      <c r="K132" s="127"/>
      <c r="L132" s="155"/>
      <c r="M132" s="155"/>
    </row>
    <row r="133" spans="2:13" s="69" customFormat="1" ht="15" thickBot="1" x14ac:dyDescent="0.35">
      <c r="B133" s="9"/>
      <c r="C133" s="265" t="s">
        <v>45</v>
      </c>
      <c r="D133" s="227">
        <v>2000</v>
      </c>
      <c r="E133" s="232">
        <v>2000</v>
      </c>
      <c r="F133" s="227"/>
      <c r="G133" s="227">
        <v>2000</v>
      </c>
      <c r="H133" s="232">
        <f>E133-G133</f>
        <v>0</v>
      </c>
      <c r="I133" s="233">
        <v>2000</v>
      </c>
      <c r="J133" s="155"/>
      <c r="K133" s="127"/>
      <c r="L133" s="155"/>
      <c r="M133" s="155"/>
    </row>
    <row r="134" spans="2:13" s="69" customFormat="1" ht="15" thickBot="1" x14ac:dyDescent="0.35">
      <c r="B134" s="9"/>
      <c r="C134" s="219" t="s">
        <v>14</v>
      </c>
      <c r="D134" s="226"/>
      <c r="E134" s="236"/>
      <c r="F134" s="226"/>
      <c r="G134" s="226">
        <v>754</v>
      </c>
      <c r="H134" s="236">
        <f>E134-G134</f>
        <v>-754</v>
      </c>
      <c r="I134" s="299">
        <v>491</v>
      </c>
      <c r="J134" s="117"/>
      <c r="K134" s="127"/>
      <c r="L134" s="155"/>
      <c r="M134" s="155"/>
    </row>
    <row r="135" spans="2:13" s="3" customFormat="1" ht="16.2" thickBot="1" x14ac:dyDescent="0.35">
      <c r="B135" s="2"/>
      <c r="C135" s="32" t="s">
        <v>9</v>
      </c>
      <c r="D135" s="185">
        <f>D116+D120+D121+D131+D132+D133</f>
        <v>134450</v>
      </c>
      <c r="E135" s="196">
        <f>E116+E120+E121+E131+E132+E133</f>
        <v>135145</v>
      </c>
      <c r="F135" s="185">
        <f>F116+F120+F121+F131+F132+F133+F134</f>
        <v>2096.5953</v>
      </c>
      <c r="G135" s="185">
        <f>G116+G120+G121+G131+G132+G133+G134</f>
        <v>130007</v>
      </c>
      <c r="H135" s="200">
        <f>E135-G135</f>
        <v>5138</v>
      </c>
      <c r="I135" s="197">
        <f>I116+I120+I121+I131+I132+I133+I134</f>
        <v>123614.21059999999</v>
      </c>
      <c r="J135" s="171"/>
      <c r="K135" s="127"/>
      <c r="L135" s="155"/>
      <c r="M135" s="155"/>
    </row>
    <row r="136" spans="2:13" s="3" customFormat="1" ht="14.25" customHeight="1" x14ac:dyDescent="0.3">
      <c r="B136" s="2"/>
      <c r="C136" s="16" t="s">
        <v>108</v>
      </c>
      <c r="D136" s="34"/>
      <c r="E136" s="34"/>
      <c r="F136" s="34"/>
      <c r="G136" s="34"/>
      <c r="H136" s="171"/>
      <c r="I136" s="171"/>
      <c r="J136" s="171"/>
      <c r="K136" s="1"/>
      <c r="L136" s="4"/>
      <c r="M136" s="4"/>
    </row>
    <row r="137" spans="2:13" s="3" customFormat="1" ht="14.25" customHeight="1" x14ac:dyDescent="0.3">
      <c r="B137" s="2"/>
      <c r="C137" s="371" t="s">
        <v>112</v>
      </c>
      <c r="D137" s="34"/>
      <c r="E137" s="34"/>
      <c r="F137" s="34"/>
      <c r="G137" s="34"/>
      <c r="H137" s="171"/>
      <c r="I137" s="4"/>
      <c r="J137" s="4"/>
      <c r="K137" s="67"/>
      <c r="L137" s="4"/>
      <c r="M137" s="4"/>
    </row>
    <row r="138" spans="2:13" s="3" customFormat="1" ht="14.25" customHeight="1" x14ac:dyDescent="0.3">
      <c r="B138" s="116"/>
      <c r="C138" s="202" t="s">
        <v>106</v>
      </c>
      <c r="D138" s="34"/>
      <c r="E138" s="34"/>
      <c r="F138" s="34"/>
      <c r="G138" s="34"/>
      <c r="H138" s="171"/>
      <c r="I138" s="4"/>
      <c r="J138" s="4"/>
      <c r="K138" s="115"/>
      <c r="L138" s="4"/>
      <c r="M138" s="4"/>
    </row>
    <row r="139" spans="2:13" s="3" customFormat="1" ht="13.8" customHeight="1" x14ac:dyDescent="0.3">
      <c r="B139" s="116"/>
      <c r="C139" s="409" t="s">
        <v>111</v>
      </c>
      <c r="D139" s="34"/>
      <c r="E139" s="34"/>
      <c r="F139" s="34"/>
      <c r="G139" s="34"/>
      <c r="H139" s="171"/>
      <c r="I139" s="171"/>
      <c r="J139" s="4"/>
      <c r="K139" s="115"/>
      <c r="L139" s="4"/>
      <c r="M139" s="4"/>
    </row>
    <row r="140" spans="2:13" ht="3" customHeight="1" thickBot="1" x14ac:dyDescent="0.35">
      <c r="B140" s="35"/>
      <c r="C140" s="46"/>
      <c r="D140" s="206"/>
      <c r="E140" s="206"/>
      <c r="F140" s="47"/>
      <c r="G140" s="47"/>
      <c r="H140" s="36"/>
      <c r="I140" s="76"/>
      <c r="J140" s="153"/>
      <c r="K140" s="37"/>
      <c r="L140" s="117"/>
      <c r="M140" s="117"/>
    </row>
    <row r="141" spans="2:13" ht="12" customHeight="1" thickTop="1" x14ac:dyDescent="0.3">
      <c r="B141" s="6"/>
      <c r="C141" s="27"/>
      <c r="D141" s="28"/>
      <c r="E141" s="28"/>
      <c r="F141" s="28"/>
      <c r="G141" s="28"/>
      <c r="H141" s="6"/>
      <c r="I141" s="6"/>
      <c r="J141" s="117"/>
      <c r="K141" s="6"/>
      <c r="L141" s="117"/>
      <c r="M141" s="117"/>
    </row>
    <row r="142" spans="2:13" ht="34.200000000000003" customHeight="1" thickBot="1" x14ac:dyDescent="0.4">
      <c r="B142" s="117"/>
      <c r="C142" s="216" t="s">
        <v>72</v>
      </c>
      <c r="D142" s="135"/>
      <c r="E142" s="135"/>
      <c r="F142" s="135"/>
      <c r="G142" s="135"/>
      <c r="H142" s="117"/>
      <c r="I142" s="117"/>
      <c r="J142" s="117"/>
      <c r="K142" s="117"/>
      <c r="L142" s="117"/>
      <c r="M142" s="117"/>
    </row>
    <row r="143" spans="2:13" ht="12" customHeight="1" thickTop="1" thickBot="1" x14ac:dyDescent="0.35">
      <c r="B143" s="210"/>
      <c r="C143" s="211"/>
      <c r="D143" s="212"/>
      <c r="E143" s="212"/>
      <c r="F143" s="212"/>
      <c r="G143" s="212"/>
      <c r="H143" s="213"/>
      <c r="I143" s="213"/>
      <c r="J143" s="213"/>
      <c r="K143" s="214"/>
      <c r="L143" s="117"/>
      <c r="M143" s="117"/>
    </row>
    <row r="144" spans="2:13" ht="12" customHeight="1" thickBot="1" x14ac:dyDescent="0.35">
      <c r="B144" s="118"/>
      <c r="C144" s="413" t="s">
        <v>2</v>
      </c>
      <c r="D144" s="414"/>
      <c r="E144" s="188"/>
      <c r="F144" s="188"/>
      <c r="G144" s="135"/>
      <c r="H144" s="117"/>
      <c r="I144" s="117"/>
      <c r="J144" s="117"/>
      <c r="K144" s="119"/>
      <c r="L144" s="117"/>
      <c r="M144" s="117"/>
    </row>
    <row r="145" spans="1:13" ht="15" customHeight="1" x14ac:dyDescent="0.3">
      <c r="B145" s="118"/>
      <c r="C145" s="271" t="s">
        <v>58</v>
      </c>
      <c r="D145" s="272">
        <v>17600</v>
      </c>
      <c r="E145" s="273"/>
      <c r="F145" s="188"/>
      <c r="G145" s="135"/>
      <c r="H145" s="117"/>
      <c r="I145" s="117"/>
      <c r="J145" s="117"/>
      <c r="K145" s="119"/>
      <c r="L145" s="117"/>
      <c r="M145" s="117"/>
    </row>
    <row r="146" spans="1:13" ht="15" customHeight="1" x14ac:dyDescent="0.3">
      <c r="B146" s="118"/>
      <c r="C146" s="274" t="s">
        <v>75</v>
      </c>
      <c r="D146" s="275">
        <v>8400</v>
      </c>
      <c r="E146" s="273"/>
      <c r="F146" s="188"/>
      <c r="G146" s="135"/>
      <c r="H146" s="117"/>
      <c r="I146" s="117"/>
      <c r="J146" s="117"/>
      <c r="K146" s="119"/>
      <c r="L146" s="117"/>
      <c r="M146" s="117"/>
    </row>
    <row r="147" spans="1:13" ht="15" customHeight="1" thickBot="1" x14ac:dyDescent="0.35">
      <c r="B147" s="118"/>
      <c r="C147" s="276" t="s">
        <v>76</v>
      </c>
      <c r="D147" s="275">
        <v>4000</v>
      </c>
      <c r="E147" s="273"/>
      <c r="F147" s="188"/>
      <c r="G147" s="135"/>
      <c r="H147" s="117"/>
      <c r="I147" s="117"/>
      <c r="J147" s="117"/>
      <c r="K147" s="119"/>
      <c r="L147" s="117"/>
      <c r="M147" s="117"/>
    </row>
    <row r="148" spans="1:13" ht="16.2" thickBot="1" x14ac:dyDescent="0.35">
      <c r="B148" s="118"/>
      <c r="C148" s="277" t="s">
        <v>34</v>
      </c>
      <c r="D148" s="278">
        <f>SUM(D145:D147)</f>
        <v>30000</v>
      </c>
      <c r="E148" s="273"/>
      <c r="F148" s="188"/>
      <c r="G148" s="135"/>
      <c r="H148" s="117"/>
      <c r="I148" s="117"/>
      <c r="J148" s="117"/>
      <c r="K148" s="119"/>
      <c r="L148" s="117"/>
      <c r="M148" s="117"/>
    </row>
    <row r="149" spans="1:13" ht="11.25" customHeight="1" x14ac:dyDescent="0.3">
      <c r="B149" s="118"/>
      <c r="C149" s="279" t="s">
        <v>91</v>
      </c>
      <c r="D149" s="280"/>
      <c r="E149" s="280"/>
      <c r="F149" s="135"/>
      <c r="G149" s="135"/>
      <c r="H149" s="117"/>
      <c r="I149" s="117"/>
      <c r="J149" s="117"/>
      <c r="K149" s="119"/>
      <c r="L149" s="117"/>
      <c r="M149" s="117"/>
    </row>
    <row r="150" spans="1:13" ht="11.25" customHeight="1" x14ac:dyDescent="0.3">
      <c r="B150" s="118"/>
      <c r="C150" s="279" t="s">
        <v>92</v>
      </c>
      <c r="D150" s="280"/>
      <c r="E150" s="280"/>
      <c r="F150" s="135"/>
      <c r="G150" s="135"/>
      <c r="H150" s="117"/>
      <c r="I150" s="117"/>
      <c r="J150" s="117"/>
      <c r="K150" s="119"/>
      <c r="L150" s="117"/>
      <c r="M150" s="117"/>
    </row>
    <row r="151" spans="1:13" ht="12" customHeight="1" x14ac:dyDescent="0.3">
      <c r="B151" s="118"/>
      <c r="C151" s="122" t="s">
        <v>93</v>
      </c>
      <c r="D151" s="135"/>
      <c r="E151" s="135"/>
      <c r="F151" s="135"/>
      <c r="G151" s="135"/>
      <c r="H151" s="117"/>
      <c r="I151" s="117"/>
      <c r="J151" s="117"/>
      <c r="K151" s="119"/>
      <c r="L151" s="117"/>
      <c r="M151" s="117"/>
    </row>
    <row r="152" spans="1:13" ht="5.25" customHeight="1" thickBot="1" x14ac:dyDescent="0.35">
      <c r="B152" s="118"/>
      <c r="C152" s="122"/>
      <c r="D152" s="135"/>
      <c r="E152" s="135"/>
      <c r="F152" s="135"/>
      <c r="G152" s="135"/>
      <c r="H152" s="117"/>
      <c r="I152" s="117"/>
      <c r="J152" s="117"/>
      <c r="K152" s="119"/>
      <c r="L152" s="117"/>
      <c r="M152" s="117"/>
    </row>
    <row r="153" spans="1:13" ht="63" thickBot="1" x14ac:dyDescent="0.35">
      <c r="B153" s="118"/>
      <c r="C153" s="105" t="s">
        <v>19</v>
      </c>
      <c r="D153" s="112" t="s">
        <v>20</v>
      </c>
      <c r="E153" s="68" t="str">
        <f>F20</f>
        <v>LANDET KVANTUM UKE 52</v>
      </c>
      <c r="F153" s="68" t="str">
        <f>G20</f>
        <v>LANDET KVANTUM T.O.M UKE 52</v>
      </c>
      <c r="G153" s="68" t="str">
        <f>I20</f>
        <v>RESTKVOTER</v>
      </c>
      <c r="H153" s="91" t="str">
        <f>J20</f>
        <v>LANDET KVANTUM T.O.M. UKE 52 2016</v>
      </c>
      <c r="I153" s="117"/>
      <c r="J153" s="117"/>
      <c r="K153" s="119"/>
      <c r="L153" s="117"/>
      <c r="M153" s="117"/>
    </row>
    <row r="154" spans="1:13" ht="15" customHeight="1" thickBot="1" x14ac:dyDescent="0.35">
      <c r="B154" s="118"/>
      <c r="C154" s="110" t="s">
        <v>5</v>
      </c>
      <c r="D154" s="182">
        <v>17477</v>
      </c>
      <c r="E154" s="182">
        <v>71.363399999999999</v>
      </c>
      <c r="F154" s="182">
        <v>16140.296</v>
      </c>
      <c r="G154" s="182">
        <f>D154-F154</f>
        <v>1336.7039999999997</v>
      </c>
      <c r="H154" s="220">
        <v>17844.903200000001</v>
      </c>
      <c r="I154" s="117"/>
      <c r="J154" s="117"/>
      <c r="K154" s="119"/>
      <c r="L154" s="117"/>
      <c r="M154" s="117"/>
    </row>
    <row r="155" spans="1:13" ht="15" customHeight="1" thickBot="1" x14ac:dyDescent="0.35">
      <c r="B155" s="118"/>
      <c r="C155" s="113" t="s">
        <v>44</v>
      </c>
      <c r="D155" s="182">
        <v>100</v>
      </c>
      <c r="E155" s="182"/>
      <c r="F155" s="182">
        <v>9.4547000000000008</v>
      </c>
      <c r="G155" s="182">
        <f>D155-F155</f>
        <v>90.545299999999997</v>
      </c>
      <c r="H155" s="220">
        <v>20.012699999999999</v>
      </c>
      <c r="I155" s="117"/>
      <c r="J155" s="117"/>
      <c r="K155" s="119"/>
      <c r="L155" s="117"/>
      <c r="M155" s="117"/>
    </row>
    <row r="156" spans="1:13" ht="15" customHeight="1" thickBot="1" x14ac:dyDescent="0.35">
      <c r="B156" s="118"/>
      <c r="C156" s="108" t="s">
        <v>39</v>
      </c>
      <c r="D156" s="183">
        <v>23</v>
      </c>
      <c r="E156" s="183"/>
      <c r="F156" s="183"/>
      <c r="G156" s="183">
        <f>D156-F156</f>
        <v>23</v>
      </c>
      <c r="H156" s="221"/>
      <c r="I156" s="117"/>
      <c r="J156" s="117"/>
      <c r="K156" s="119"/>
      <c r="L156" s="117"/>
      <c r="M156" s="117"/>
    </row>
    <row r="157" spans="1:13" ht="15" customHeight="1" thickBot="1" x14ac:dyDescent="0.35">
      <c r="A157" s="117"/>
      <c r="B157" s="118"/>
      <c r="C157" s="111" t="s">
        <v>55</v>
      </c>
      <c r="D157" s="184">
        <f>SUM(D154:D156)</f>
        <v>17600</v>
      </c>
      <c r="E157" s="184">
        <f>SUM(E154:E156)</f>
        <v>71.363399999999999</v>
      </c>
      <c r="F157" s="184">
        <f>SUM(F154:F156)</f>
        <v>16149.750700000001</v>
      </c>
      <c r="G157" s="184">
        <f>D157-F157</f>
        <v>1450.2492999999995</v>
      </c>
      <c r="H157" s="207">
        <f>SUM(H154:H156)</f>
        <v>17864.9159</v>
      </c>
      <c r="I157" s="117"/>
      <c r="J157" s="117"/>
      <c r="K157" s="119"/>
      <c r="L157" s="117"/>
      <c r="M157" s="117"/>
    </row>
    <row r="158" spans="1:13" ht="21" customHeight="1" thickBot="1" x14ac:dyDescent="0.35">
      <c r="B158" s="151"/>
      <c r="C158" s="132" t="s">
        <v>113</v>
      </c>
      <c r="D158" s="153"/>
      <c r="E158" s="153"/>
      <c r="F158" s="209"/>
      <c r="G158" s="209"/>
      <c r="H158" s="209"/>
      <c r="I158" s="209"/>
      <c r="J158" s="153"/>
      <c r="K158" s="154"/>
      <c r="L158" s="117"/>
    </row>
    <row r="159" spans="1:13" s="40" customFormat="1" ht="47.4" customHeight="1" thickTop="1" thickBot="1" x14ac:dyDescent="0.4">
      <c r="A159" s="78"/>
      <c r="B159" s="48"/>
      <c r="C159" s="215" t="s">
        <v>46</v>
      </c>
      <c r="D159" s="48"/>
      <c r="E159" s="48"/>
      <c r="F159" s="48"/>
      <c r="G159" s="48"/>
      <c r="H159" s="48"/>
      <c r="I159" s="80"/>
      <c r="J159" s="80"/>
      <c r="K159" s="48"/>
      <c r="L159" s="80"/>
      <c r="M159" s="80"/>
    </row>
    <row r="160" spans="1:13" ht="17.100000000000001" customHeight="1" thickTop="1" x14ac:dyDescent="0.3">
      <c r="B160" s="418" t="s">
        <v>1</v>
      </c>
      <c r="C160" s="419"/>
      <c r="D160" s="419"/>
      <c r="E160" s="419"/>
      <c r="F160" s="419"/>
      <c r="G160" s="419"/>
      <c r="H160" s="419"/>
      <c r="I160" s="419"/>
      <c r="J160" s="419"/>
      <c r="K160" s="420"/>
      <c r="L160" s="189"/>
      <c r="M160" s="189"/>
    </row>
    <row r="161" spans="1:13" ht="6" customHeight="1" thickBot="1" x14ac:dyDescent="0.35">
      <c r="B161" s="49"/>
      <c r="C161" s="41"/>
      <c r="D161" s="41"/>
      <c r="E161" s="41"/>
      <c r="F161" s="41"/>
      <c r="G161" s="41"/>
      <c r="H161" s="41"/>
      <c r="I161" s="79"/>
      <c r="J161" s="79"/>
      <c r="K161" s="42"/>
      <c r="L161" s="79"/>
      <c r="M161" s="79"/>
    </row>
    <row r="162" spans="1:13" s="3" customFormat="1" ht="18" customHeight="1" thickBot="1" x14ac:dyDescent="0.35">
      <c r="B162" s="29"/>
      <c r="C162" s="413" t="s">
        <v>2</v>
      </c>
      <c r="D162" s="414"/>
      <c r="E162" s="413" t="s">
        <v>56</v>
      </c>
      <c r="F162" s="414"/>
      <c r="G162" s="413" t="s">
        <v>57</v>
      </c>
      <c r="H162" s="414"/>
      <c r="I162" s="82"/>
      <c r="J162" s="82"/>
      <c r="K162" s="30"/>
      <c r="L162" s="141"/>
      <c r="M162" s="141"/>
    </row>
    <row r="163" spans="1:13" ht="14.25" customHeight="1" x14ac:dyDescent="0.3">
      <c r="B163" s="49"/>
      <c r="C163" s="271" t="s">
        <v>58</v>
      </c>
      <c r="D163" s="281">
        <v>51519</v>
      </c>
      <c r="E163" s="282" t="s">
        <v>5</v>
      </c>
      <c r="F163" s="283">
        <v>38009</v>
      </c>
      <c r="G163" s="274" t="s">
        <v>12</v>
      </c>
      <c r="H163" s="100">
        <f>D175</f>
        <v>24096</v>
      </c>
      <c r="I163" s="82"/>
      <c r="J163" s="82"/>
      <c r="K163" s="31"/>
      <c r="L163" s="149"/>
      <c r="M163" s="149"/>
    </row>
    <row r="164" spans="1:13" ht="14.25" customHeight="1" x14ac:dyDescent="0.3">
      <c r="B164" s="49"/>
      <c r="C164" s="274" t="s">
        <v>47</v>
      </c>
      <c r="D164" s="284">
        <v>48768</v>
      </c>
      <c r="E164" s="285" t="s">
        <v>48</v>
      </c>
      <c r="F164" s="286">
        <v>8000</v>
      </c>
      <c r="G164" s="274" t="s">
        <v>11</v>
      </c>
      <c r="H164" s="100">
        <f>D176</f>
        <v>6272</v>
      </c>
      <c r="I164" s="82"/>
      <c r="J164" s="82"/>
      <c r="K164" s="31"/>
      <c r="L164" s="149"/>
      <c r="M164" s="149"/>
    </row>
    <row r="165" spans="1:13" ht="14.25" customHeight="1" x14ac:dyDescent="0.3">
      <c r="B165" s="49"/>
      <c r="C165" s="274"/>
      <c r="D165" s="284"/>
      <c r="E165" s="285" t="s">
        <v>41</v>
      </c>
      <c r="F165" s="286">
        <v>5500</v>
      </c>
      <c r="G165" s="274" t="s">
        <v>49</v>
      </c>
      <c r="H165" s="100">
        <f>D178</f>
        <v>5883</v>
      </c>
      <c r="I165" s="82"/>
      <c r="J165" s="82"/>
      <c r="K165" s="51"/>
      <c r="L165" s="190"/>
      <c r="M165" s="190"/>
    </row>
    <row r="166" spans="1:13" ht="14.1" customHeight="1" thickBot="1" x14ac:dyDescent="0.35">
      <c r="B166" s="49"/>
      <c r="C166" s="274"/>
      <c r="D166" s="284"/>
      <c r="E166" s="285"/>
      <c r="F166" s="286"/>
      <c r="G166" s="274" t="s">
        <v>50</v>
      </c>
      <c r="H166" s="100">
        <f>D177</f>
        <v>1758</v>
      </c>
      <c r="I166" s="82"/>
      <c r="J166" s="82"/>
      <c r="K166" s="51"/>
      <c r="L166" s="190"/>
      <c r="M166" s="190"/>
    </row>
    <row r="167" spans="1:13" ht="14.1" customHeight="1" thickBot="1" x14ac:dyDescent="0.35">
      <c r="B167" s="49"/>
      <c r="C167" s="52" t="s">
        <v>34</v>
      </c>
      <c r="D167" s="287">
        <f>SUM(D163:D166)</f>
        <v>100287</v>
      </c>
      <c r="E167" s="288" t="s">
        <v>60</v>
      </c>
      <c r="F167" s="287">
        <f>SUM(F163:F166)</f>
        <v>51509</v>
      </c>
      <c r="G167" s="52" t="s">
        <v>5</v>
      </c>
      <c r="H167" s="101">
        <f>SUM(H163:H166)</f>
        <v>38009</v>
      </c>
      <c r="I167" s="82"/>
      <c r="J167" s="82"/>
      <c r="K167" s="51"/>
      <c r="L167" s="190"/>
      <c r="M167" s="190"/>
    </row>
    <row r="168" spans="1:13" ht="12.9" customHeight="1" x14ac:dyDescent="0.3">
      <c r="B168" s="49"/>
      <c r="C168" s="256" t="s">
        <v>78</v>
      </c>
      <c r="D168" s="285"/>
      <c r="E168" s="285"/>
      <c r="F168" s="285"/>
      <c r="G168" s="83"/>
      <c r="H168" s="50"/>
      <c r="I168" s="82"/>
      <c r="J168" s="82"/>
      <c r="K168" s="51"/>
      <c r="L168" s="190"/>
      <c r="M168" s="190"/>
    </row>
    <row r="169" spans="1:13" s="6" customFormat="1" ht="12.9" customHeight="1" x14ac:dyDescent="0.3">
      <c r="B169" s="49"/>
      <c r="C169" s="289" t="s">
        <v>77</v>
      </c>
      <c r="D169" s="83"/>
      <c r="E169" s="83"/>
      <c r="F169" s="83"/>
      <c r="G169" s="83"/>
      <c r="H169" s="41"/>
      <c r="I169" s="79"/>
      <c r="J169" s="79"/>
      <c r="K169" s="42"/>
      <c r="L169" s="79"/>
      <c r="M169" s="79"/>
    </row>
    <row r="170" spans="1:13" s="6" customFormat="1" ht="8.25" customHeight="1" thickBot="1" x14ac:dyDescent="0.35">
      <c r="B170" s="49"/>
      <c r="C170" s="53"/>
      <c r="D170" s="41"/>
      <c r="E170" s="41"/>
      <c r="F170" s="41"/>
      <c r="G170" s="41"/>
      <c r="H170" s="41"/>
      <c r="I170" s="79"/>
      <c r="J170" s="79"/>
      <c r="K170" s="42"/>
      <c r="L170" s="79"/>
      <c r="M170" s="79"/>
    </row>
    <row r="171" spans="1:13" ht="18" customHeight="1" x14ac:dyDescent="0.3">
      <c r="B171" s="415" t="s">
        <v>8</v>
      </c>
      <c r="C171" s="416"/>
      <c r="D171" s="416"/>
      <c r="E171" s="416"/>
      <c r="F171" s="416"/>
      <c r="G171" s="416"/>
      <c r="H171" s="416"/>
      <c r="I171" s="416"/>
      <c r="J171" s="416"/>
      <c r="K171" s="417"/>
      <c r="L171" s="189"/>
      <c r="M171" s="189"/>
    </row>
    <row r="172" spans="1:13" ht="4.5" customHeight="1" thickBot="1" x14ac:dyDescent="0.35">
      <c r="B172" s="54"/>
      <c r="C172" s="55"/>
      <c r="D172" s="55"/>
      <c r="E172" s="55"/>
      <c r="F172" s="55"/>
      <c r="G172" s="55"/>
      <c r="H172" s="55"/>
      <c r="I172" s="85"/>
      <c r="J172" s="85"/>
      <c r="K172" s="56"/>
      <c r="L172" s="85"/>
      <c r="M172" s="85"/>
    </row>
    <row r="173" spans="1:13" ht="47.4" thickBot="1" x14ac:dyDescent="0.35">
      <c r="A173" s="3"/>
      <c r="B173" s="29"/>
      <c r="C173" s="105" t="s">
        <v>19</v>
      </c>
      <c r="D173" s="177" t="s">
        <v>87</v>
      </c>
      <c r="E173" s="331" t="s">
        <v>79</v>
      </c>
      <c r="F173" s="224" t="str">
        <f>F20</f>
        <v>LANDET KVANTUM UKE 52</v>
      </c>
      <c r="G173" s="68" t="str">
        <f>G20</f>
        <v>LANDET KVANTUM T.O.M UKE 52</v>
      </c>
      <c r="H173" s="68" t="str">
        <f>I20</f>
        <v>RESTKVOTER</v>
      </c>
      <c r="I173" s="91" t="str">
        <f>J20</f>
        <v>LANDET KVANTUM T.O.M. UKE 52 2016</v>
      </c>
      <c r="J173" s="141"/>
      <c r="K173" s="30"/>
      <c r="L173" s="141"/>
      <c r="M173" s="141"/>
    </row>
    <row r="174" spans="1:13" ht="14.1" customHeight="1" x14ac:dyDescent="0.3">
      <c r="B174" s="49"/>
      <c r="C174" s="106" t="s">
        <v>16</v>
      </c>
      <c r="D174" s="228">
        <f t="shared" ref="D174:H174" si="9">D175+D176+D177+D178</f>
        <v>38009</v>
      </c>
      <c r="E174" s="307">
        <f>E175+E176+E177+E178</f>
        <v>39880</v>
      </c>
      <c r="F174" s="228">
        <f>F175+F176+F177+F178</f>
        <v>418.29359999999997</v>
      </c>
      <c r="G174" s="228">
        <f t="shared" si="9"/>
        <v>41514.747800000005</v>
      </c>
      <c r="H174" s="307">
        <f t="shared" si="9"/>
        <v>-1634.7477999999978</v>
      </c>
      <c r="I174" s="312">
        <f>I175+I176+I177+I178</f>
        <v>24717.757900000004</v>
      </c>
      <c r="J174" s="79"/>
      <c r="K174" s="57"/>
      <c r="L174" s="191"/>
      <c r="M174" s="191"/>
    </row>
    <row r="175" spans="1:13" ht="14.1" customHeight="1" x14ac:dyDescent="0.3">
      <c r="B175" s="49"/>
      <c r="C175" s="296" t="s">
        <v>12</v>
      </c>
      <c r="D175" s="290">
        <v>24096</v>
      </c>
      <c r="E175" s="305">
        <v>25535</v>
      </c>
      <c r="F175" s="290"/>
      <c r="G175" s="290">
        <v>29422.118999999999</v>
      </c>
      <c r="H175" s="305">
        <f>E175-G175</f>
        <v>-3887.1189999999988</v>
      </c>
      <c r="I175" s="310">
        <v>14017.377700000001</v>
      </c>
      <c r="J175" s="79"/>
      <c r="K175" s="57"/>
      <c r="L175" s="191"/>
      <c r="M175" s="191"/>
    </row>
    <row r="176" spans="1:13" ht="14.1" customHeight="1" x14ac:dyDescent="0.3">
      <c r="B176" s="49"/>
      <c r="C176" s="107" t="s">
        <v>11</v>
      </c>
      <c r="D176" s="290">
        <v>6272</v>
      </c>
      <c r="E176" s="305">
        <v>6646</v>
      </c>
      <c r="F176" s="290">
        <v>383.4</v>
      </c>
      <c r="G176" s="290">
        <v>5922.1916999999994</v>
      </c>
      <c r="H176" s="305">
        <f t="shared" ref="H176:H178" si="10">E176-G176</f>
        <v>723.8083000000006</v>
      </c>
      <c r="I176" s="310">
        <v>3179.7699999999995</v>
      </c>
      <c r="J176" s="79"/>
      <c r="K176" s="57"/>
      <c r="L176" s="191"/>
      <c r="M176" s="191"/>
    </row>
    <row r="177" spans="1:13" ht="14.1" customHeight="1" x14ac:dyDescent="0.3">
      <c r="B177" s="49"/>
      <c r="C177" s="107" t="s">
        <v>50</v>
      </c>
      <c r="D177" s="290">
        <v>1758</v>
      </c>
      <c r="E177" s="305">
        <v>1794</v>
      </c>
      <c r="F177" s="290">
        <v>33.863999999999997</v>
      </c>
      <c r="G177" s="290">
        <v>2030.6396</v>
      </c>
      <c r="H177" s="305">
        <f t="shared" si="10"/>
        <v>-236.63959999999997</v>
      </c>
      <c r="I177" s="310">
        <v>2860.5691000000002</v>
      </c>
      <c r="J177" s="79"/>
      <c r="K177" s="57"/>
      <c r="L177" s="191"/>
      <c r="M177" s="191"/>
    </row>
    <row r="178" spans="1:13" ht="14.1" customHeight="1" thickBot="1" x14ac:dyDescent="0.35">
      <c r="B178" s="49"/>
      <c r="C178" s="402" t="s">
        <v>49</v>
      </c>
      <c r="D178" s="403">
        <v>5883</v>
      </c>
      <c r="E178" s="404">
        <v>5905</v>
      </c>
      <c r="F178" s="403">
        <v>1.0296000000000001</v>
      </c>
      <c r="G178" s="403">
        <v>4139.7974999999997</v>
      </c>
      <c r="H178" s="404">
        <f t="shared" si="10"/>
        <v>1765.2025000000003</v>
      </c>
      <c r="I178" s="405">
        <v>4660.0411000000004</v>
      </c>
      <c r="J178" s="79"/>
      <c r="K178" s="57"/>
      <c r="L178" s="191"/>
      <c r="M178" s="191"/>
    </row>
    <row r="179" spans="1:13" ht="14.1" customHeight="1" thickBot="1" x14ac:dyDescent="0.35">
      <c r="B179" s="49"/>
      <c r="C179" s="110" t="s">
        <v>41</v>
      </c>
      <c r="D179" s="291">
        <v>5500</v>
      </c>
      <c r="E179" s="309">
        <v>5500</v>
      </c>
      <c r="F179" s="291"/>
      <c r="G179" s="291">
        <v>2663.0545999999999</v>
      </c>
      <c r="H179" s="309">
        <f>E179-G179</f>
        <v>2836.9454000000001</v>
      </c>
      <c r="I179" s="314">
        <v>2342.1853999999998</v>
      </c>
      <c r="J179" s="79"/>
      <c r="K179" s="57"/>
      <c r="L179" s="191"/>
      <c r="M179" s="191"/>
    </row>
    <row r="180" spans="1:13" ht="14.1" customHeight="1" x14ac:dyDescent="0.3">
      <c r="B180" s="49"/>
      <c r="C180" s="106" t="s">
        <v>17</v>
      </c>
      <c r="D180" s="228">
        <v>8000</v>
      </c>
      <c r="E180" s="307">
        <v>8000</v>
      </c>
      <c r="F180" s="228">
        <f>F181+F182</f>
        <v>1.3359000000000001</v>
      </c>
      <c r="G180" s="228">
        <f>G181+G182</f>
        <v>5544.6108999999997</v>
      </c>
      <c r="H180" s="307">
        <f>E180-G180</f>
        <v>2455.3891000000003</v>
      </c>
      <c r="I180" s="312">
        <f>I181+I182</f>
        <v>4424.2011000000002</v>
      </c>
      <c r="J180" s="79"/>
      <c r="K180" s="57"/>
      <c r="L180" s="191"/>
      <c r="M180" s="191"/>
    </row>
    <row r="181" spans="1:13" ht="14.1" customHeight="1" x14ac:dyDescent="0.3">
      <c r="B181" s="49"/>
      <c r="C181" s="107" t="s">
        <v>32</v>
      </c>
      <c r="D181" s="290"/>
      <c r="E181" s="305"/>
      <c r="F181" s="290"/>
      <c r="G181" s="290">
        <v>1770.5006000000001</v>
      </c>
      <c r="H181" s="305"/>
      <c r="I181" s="310">
        <v>1121.1098</v>
      </c>
      <c r="J181" s="79"/>
      <c r="K181" s="57"/>
      <c r="L181" s="191"/>
      <c r="M181" s="191"/>
    </row>
    <row r="182" spans="1:13" ht="14.1" customHeight="1" thickBot="1" x14ac:dyDescent="0.35">
      <c r="B182" s="49"/>
      <c r="C182" s="109" t="s">
        <v>51</v>
      </c>
      <c r="D182" s="230"/>
      <c r="E182" s="308"/>
      <c r="F182" s="230">
        <v>1.3359000000000001</v>
      </c>
      <c r="G182" s="230">
        <v>3774.1102999999998</v>
      </c>
      <c r="H182" s="308"/>
      <c r="I182" s="313">
        <v>3303.0913</v>
      </c>
      <c r="J182" s="82"/>
      <c r="K182" s="57"/>
      <c r="L182" s="191"/>
      <c r="M182" s="191"/>
    </row>
    <row r="183" spans="1:13" ht="14.1" customHeight="1" thickBot="1" x14ac:dyDescent="0.35">
      <c r="B183" s="49"/>
      <c r="C183" s="110" t="s">
        <v>13</v>
      </c>
      <c r="D183" s="291">
        <v>10</v>
      </c>
      <c r="E183" s="309">
        <v>10</v>
      </c>
      <c r="F183" s="291"/>
      <c r="G183" s="291">
        <v>14.6541</v>
      </c>
      <c r="H183" s="309">
        <f>E183-G183</f>
        <v>-4.6540999999999997</v>
      </c>
      <c r="I183" s="314">
        <v>1.5959000000000001</v>
      </c>
      <c r="J183" s="79"/>
      <c r="K183" s="57"/>
      <c r="L183" s="191"/>
      <c r="M183" s="191"/>
    </row>
    <row r="184" spans="1:13" ht="14.1" customHeight="1" thickBot="1" x14ac:dyDescent="0.35">
      <c r="B184" s="49"/>
      <c r="C184" s="108" t="s">
        <v>52</v>
      </c>
      <c r="D184" s="229"/>
      <c r="E184" s="306"/>
      <c r="F184" s="229">
        <v>0.14480000000000001</v>
      </c>
      <c r="G184" s="229">
        <v>114.07040000000001</v>
      </c>
      <c r="H184" s="306">
        <f>D184-G184</f>
        <v>-114.07040000000001</v>
      </c>
      <c r="I184" s="311">
        <v>108.42619999999999</v>
      </c>
      <c r="J184" s="79"/>
      <c r="K184" s="57"/>
      <c r="L184" s="191"/>
      <c r="M184" s="191"/>
    </row>
    <row r="185" spans="1:13" ht="16.2" thickBot="1" x14ac:dyDescent="0.35">
      <c r="A185" s="3"/>
      <c r="B185" s="29"/>
      <c r="C185" s="111" t="s">
        <v>9</v>
      </c>
      <c r="D185" s="185">
        <f>D174+D179+D180+D183</f>
        <v>51519</v>
      </c>
      <c r="E185" s="196">
        <f>E174+E179+E180+E183+E184</f>
        <v>53390</v>
      </c>
      <c r="F185" s="185">
        <f>F174+F179+F180+F183+F184</f>
        <v>419.77429999999993</v>
      </c>
      <c r="G185" s="185">
        <f>G174+G179+G180+G183+G184</f>
        <v>49851.137800000004</v>
      </c>
      <c r="H185" s="200">
        <f>H174+H179+H180+H183+H184</f>
        <v>3538.8622000000023</v>
      </c>
      <c r="I185" s="197">
        <f>I174+I179+I180+I183+I184</f>
        <v>31594.166500000007</v>
      </c>
      <c r="J185" s="176"/>
      <c r="K185" s="57"/>
      <c r="L185" s="191"/>
      <c r="M185" s="191"/>
    </row>
    <row r="186" spans="1:13" ht="14.1" customHeight="1" thickBot="1" x14ac:dyDescent="0.35">
      <c r="B186" s="58"/>
      <c r="C186" s="411" t="s">
        <v>107</v>
      </c>
      <c r="D186" s="66"/>
      <c r="E186" s="66"/>
      <c r="F186" s="66"/>
      <c r="G186" s="66"/>
      <c r="H186" s="59"/>
      <c r="I186" s="59"/>
      <c r="J186" s="59"/>
      <c r="K186" s="60"/>
      <c r="L186" s="79"/>
      <c r="M186" s="79"/>
    </row>
    <row r="187" spans="1:13" ht="14.1" customHeight="1" thickTop="1" x14ac:dyDescent="0.3"/>
    <row r="188" spans="1:13" s="40" customFormat="1" ht="24" customHeight="1" thickBot="1" x14ac:dyDescent="0.35">
      <c r="A188" s="78"/>
      <c r="B188" s="80"/>
      <c r="C188" s="92" t="s">
        <v>53</v>
      </c>
      <c r="D188" s="80"/>
      <c r="E188" s="80"/>
      <c r="F188" s="80"/>
      <c r="G188" s="80"/>
      <c r="H188" s="80"/>
      <c r="I188" s="80"/>
      <c r="J188" s="80"/>
      <c r="K188" s="78"/>
      <c r="L188" s="78"/>
      <c r="M188" s="78"/>
    </row>
    <row r="189" spans="1:13" ht="17.100000000000001" customHeight="1" thickTop="1" x14ac:dyDescent="0.3">
      <c r="B189" s="418" t="s">
        <v>1</v>
      </c>
      <c r="C189" s="419"/>
      <c r="D189" s="419"/>
      <c r="E189" s="419"/>
      <c r="F189" s="419"/>
      <c r="G189" s="419"/>
      <c r="H189" s="419"/>
      <c r="I189" s="419"/>
      <c r="J189" s="419"/>
      <c r="K189" s="420"/>
      <c r="L189" s="189"/>
      <c r="M189" s="189"/>
    </row>
    <row r="190" spans="1:13" ht="6" customHeight="1" thickBot="1" x14ac:dyDescent="0.35">
      <c r="B190" s="81"/>
      <c r="C190" s="79"/>
      <c r="D190" s="79"/>
      <c r="E190" s="79"/>
      <c r="F190" s="79"/>
      <c r="G190" s="79"/>
      <c r="H190" s="79"/>
      <c r="I190" s="79"/>
      <c r="J190" s="79"/>
      <c r="K190" s="70"/>
      <c r="L190" s="117"/>
      <c r="M190" s="117"/>
    </row>
    <row r="191" spans="1:13" s="3" customFormat="1" ht="14.1" customHeight="1" thickBot="1" x14ac:dyDescent="0.35">
      <c r="B191" s="71"/>
      <c r="C191" s="413" t="s">
        <v>2</v>
      </c>
      <c r="D191" s="414"/>
      <c r="E191"/>
      <c r="F191"/>
      <c r="G191" s="72"/>
      <c r="H191" s="72"/>
      <c r="I191" s="72"/>
      <c r="J191" s="141"/>
      <c r="K191" s="67"/>
      <c r="L191" s="4"/>
      <c r="M191" s="4"/>
    </row>
    <row r="192" spans="1:13" ht="16.5" customHeight="1" x14ac:dyDescent="0.3">
      <c r="B192" s="73"/>
      <c r="C192" s="271" t="s">
        <v>94</v>
      </c>
      <c r="D192" s="272">
        <v>6285</v>
      </c>
      <c r="E192" s="292"/>
      <c r="F192" s="241"/>
      <c r="G192" s="74"/>
      <c r="H192" s="74"/>
      <c r="I192" s="74"/>
      <c r="J192" s="159"/>
      <c r="K192" s="70"/>
      <c r="L192" s="117"/>
      <c r="M192" s="117"/>
    </row>
    <row r="193" spans="2:13" ht="14.1" customHeight="1" x14ac:dyDescent="0.3">
      <c r="B193" s="73"/>
      <c r="C193" s="274" t="s">
        <v>47</v>
      </c>
      <c r="D193" s="275">
        <v>32553</v>
      </c>
      <c r="E193" s="292"/>
      <c r="F193" s="241"/>
      <c r="G193" s="74"/>
      <c r="H193" s="74"/>
      <c r="I193" s="74"/>
      <c r="J193" s="159"/>
      <c r="K193" s="70"/>
      <c r="L193" s="117"/>
      <c r="M193" s="117"/>
    </row>
    <row r="194" spans="2:13" ht="14.1" customHeight="1" thickBot="1" x14ac:dyDescent="0.35">
      <c r="B194" s="73"/>
      <c r="C194" s="276" t="s">
        <v>31</v>
      </c>
      <c r="D194" s="275">
        <v>382</v>
      </c>
      <c r="E194" s="292"/>
      <c r="F194" s="241"/>
      <c r="G194" s="87"/>
      <c r="H194" s="74"/>
      <c r="I194" s="74"/>
      <c r="J194" s="159"/>
      <c r="K194" s="70"/>
      <c r="L194" s="117"/>
      <c r="M194" s="117"/>
    </row>
    <row r="195" spans="2:13" ht="14.1" customHeight="1" thickBot="1" x14ac:dyDescent="0.35">
      <c r="B195" s="73"/>
      <c r="C195" s="277" t="s">
        <v>34</v>
      </c>
      <c r="D195" s="278">
        <f>SUM(D192:D194)</f>
        <v>39220</v>
      </c>
      <c r="E195" s="292"/>
      <c r="F195"/>
      <c r="G195" s="87"/>
      <c r="H195" s="74"/>
      <c r="I195" s="74"/>
      <c r="J195" s="159"/>
      <c r="K195" s="70"/>
      <c r="L195" s="117"/>
      <c r="M195" s="117"/>
    </row>
    <row r="196" spans="2:13" ht="13.5" customHeight="1" x14ac:dyDescent="0.3">
      <c r="B196" s="81"/>
      <c r="C196" s="293" t="s">
        <v>74</v>
      </c>
      <c r="D196" s="285"/>
      <c r="E196" s="285"/>
      <c r="F196" s="82"/>
      <c r="G196" s="83"/>
      <c r="H196" s="79"/>
      <c r="I196" s="79"/>
      <c r="J196" s="79"/>
      <c r="K196" s="70"/>
      <c r="L196" s="117"/>
      <c r="M196" s="117"/>
    </row>
    <row r="197" spans="2:13" ht="14.25" customHeight="1" x14ac:dyDescent="0.3">
      <c r="B197" s="81"/>
      <c r="C197" s="289" t="s">
        <v>69</v>
      </c>
      <c r="D197" s="83"/>
      <c r="E197" s="83"/>
      <c r="F197" s="79"/>
      <c r="G197" s="79"/>
      <c r="H197" s="79"/>
      <c r="I197" s="79"/>
      <c r="J197" s="79"/>
      <c r="K197" s="70"/>
      <c r="L197" s="117"/>
      <c r="M197" s="117"/>
    </row>
    <row r="198" spans="2:13" ht="14.1" customHeight="1" thickBot="1" x14ac:dyDescent="0.35">
      <c r="B198" s="81"/>
      <c r="D198" s="83"/>
      <c r="E198" s="83"/>
      <c r="F198" s="79"/>
      <c r="G198" s="79"/>
      <c r="H198" s="79"/>
      <c r="I198" s="79"/>
      <c r="J198" s="79"/>
      <c r="K198" s="70"/>
      <c r="L198" s="117"/>
      <c r="M198" s="117"/>
    </row>
    <row r="199" spans="2:13" ht="17.100000000000001" customHeight="1" x14ac:dyDescent="0.3">
      <c r="B199" s="415" t="s">
        <v>8</v>
      </c>
      <c r="C199" s="416"/>
      <c r="D199" s="416"/>
      <c r="E199" s="416"/>
      <c r="F199" s="416"/>
      <c r="G199" s="416"/>
      <c r="H199" s="416"/>
      <c r="I199" s="416"/>
      <c r="J199" s="416"/>
      <c r="K199" s="417"/>
      <c r="L199" s="189"/>
      <c r="M199" s="189"/>
    </row>
    <row r="200" spans="2:13" ht="6" customHeight="1" thickBot="1" x14ac:dyDescent="0.35">
      <c r="B200" s="84"/>
      <c r="C200" s="85"/>
      <c r="D200" s="85"/>
      <c r="E200" s="85"/>
      <c r="F200" s="85"/>
      <c r="G200" s="85"/>
      <c r="H200" s="85"/>
      <c r="I200" s="85"/>
      <c r="J200" s="85"/>
      <c r="K200" s="86"/>
      <c r="L200" s="85"/>
      <c r="M200" s="85"/>
    </row>
    <row r="201" spans="2:13" ht="62.25" customHeight="1" thickBot="1" x14ac:dyDescent="0.35">
      <c r="B201" s="81"/>
      <c r="C201" s="105" t="s">
        <v>19</v>
      </c>
      <c r="D201" s="112" t="s">
        <v>20</v>
      </c>
      <c r="E201" s="68" t="str">
        <f>F20</f>
        <v>LANDET KVANTUM UKE 52</v>
      </c>
      <c r="F201" s="68" t="str">
        <f>G20</f>
        <v>LANDET KVANTUM T.O.M UKE 52</v>
      </c>
      <c r="G201" s="68" t="str">
        <f>I20</f>
        <v>RESTKVOTER</v>
      </c>
      <c r="H201" s="91" t="str">
        <f>J20</f>
        <v>LANDET KVANTUM T.O.M. UKE 52 2016</v>
      </c>
      <c r="I201" s="79"/>
      <c r="J201" s="79"/>
      <c r="K201" s="70"/>
      <c r="L201" s="117"/>
      <c r="M201" s="117"/>
    </row>
    <row r="202" spans="2:13" s="96" customFormat="1" ht="14.1" customHeight="1" thickBot="1" x14ac:dyDescent="0.35">
      <c r="B202" s="93"/>
      <c r="C202" s="110" t="s">
        <v>54</v>
      </c>
      <c r="D202" s="182"/>
      <c r="E202" s="182">
        <v>7.7622</v>
      </c>
      <c r="F202" s="182">
        <v>1032.2704000000001</v>
      </c>
      <c r="G202" s="182"/>
      <c r="H202" s="220">
        <v>1328.2782</v>
      </c>
      <c r="I202" s="94"/>
      <c r="J202" s="161"/>
      <c r="K202" s="95"/>
      <c r="L202" s="99"/>
      <c r="M202" s="99"/>
    </row>
    <row r="203" spans="2:13" ht="14.1" customHeight="1" thickBot="1" x14ac:dyDescent="0.35">
      <c r="B203" s="81"/>
      <c r="C203" s="113" t="s">
        <v>48</v>
      </c>
      <c r="D203" s="182"/>
      <c r="E203" s="182">
        <v>32.835299999999997</v>
      </c>
      <c r="F203" s="182">
        <v>4443.7551999999996</v>
      </c>
      <c r="G203" s="182"/>
      <c r="H203" s="220">
        <v>4270.9843000000001</v>
      </c>
      <c r="I203" s="104"/>
      <c r="J203" s="104"/>
      <c r="K203" s="70"/>
      <c r="L203" s="117"/>
      <c r="M203" s="117"/>
    </row>
    <row r="204" spans="2:13" s="96" customFormat="1" ht="14.1" customHeight="1" thickBot="1" x14ac:dyDescent="0.35">
      <c r="B204" s="93"/>
      <c r="C204" s="108" t="s">
        <v>39</v>
      </c>
      <c r="D204" s="183"/>
      <c r="E204" s="183"/>
      <c r="F204" s="183">
        <v>8.6376000000000008</v>
      </c>
      <c r="G204" s="183"/>
      <c r="H204" s="221">
        <v>0.14749999999999999</v>
      </c>
      <c r="I204" s="94"/>
      <c r="J204" s="161"/>
      <c r="K204" s="95"/>
      <c r="L204" s="99"/>
      <c r="M204" s="99"/>
    </row>
    <row r="205" spans="2:13" s="96" customFormat="1" ht="14.1" customHeight="1" thickBot="1" x14ac:dyDescent="0.35">
      <c r="B205" s="88"/>
      <c r="C205" s="108" t="s">
        <v>59</v>
      </c>
      <c r="D205" s="183"/>
      <c r="E205" s="183"/>
      <c r="F205" s="183">
        <v>12.188800000000001</v>
      </c>
      <c r="G205" s="183"/>
      <c r="H205" s="221">
        <v>27.6616</v>
      </c>
      <c r="I205" s="89"/>
      <c r="J205" s="89"/>
      <c r="K205" s="90"/>
      <c r="L205" s="192"/>
      <c r="M205" s="192"/>
    </row>
    <row r="206" spans="2:13" ht="16.2" thickBot="1" x14ac:dyDescent="0.35">
      <c r="B206" s="81"/>
      <c r="C206" s="111" t="s">
        <v>55</v>
      </c>
      <c r="D206" s="184">
        <f>D192</f>
        <v>6285</v>
      </c>
      <c r="E206" s="184">
        <f>SUM(E202:E205)</f>
        <v>40.597499999999997</v>
      </c>
      <c r="F206" s="184">
        <f>SUM(F202:F205)</f>
        <v>5496.8519999999999</v>
      </c>
      <c r="G206" s="184">
        <f>D206-F206</f>
        <v>788.14800000000014</v>
      </c>
      <c r="H206" s="207">
        <f>H202+H203+H204+H205</f>
        <v>5627.0716000000002</v>
      </c>
      <c r="I206" s="79"/>
      <c r="J206" s="79"/>
      <c r="K206" s="70"/>
      <c r="L206" s="117"/>
      <c r="M206" s="117"/>
    </row>
    <row r="207" spans="2:13" s="69" customFormat="1" ht="9" customHeight="1" x14ac:dyDescent="0.3">
      <c r="B207" s="81"/>
      <c r="C207" s="65"/>
      <c r="D207" s="97"/>
      <c r="E207" s="97"/>
      <c r="F207" s="97"/>
      <c r="G207" s="97"/>
      <c r="H207" s="79"/>
      <c r="I207" s="79"/>
      <c r="J207" s="79"/>
      <c r="K207" s="70"/>
      <c r="L207" s="117"/>
      <c r="M207" s="117"/>
    </row>
    <row r="208" spans="2:13" ht="14.1" customHeight="1" thickBot="1" x14ac:dyDescent="0.35">
      <c r="B208" s="75"/>
      <c r="C208" s="411" t="s">
        <v>107</v>
      </c>
      <c r="D208" s="76"/>
      <c r="E208" s="76"/>
      <c r="F208" s="76"/>
      <c r="G208" s="103"/>
      <c r="H208" s="76"/>
      <c r="I208" s="76"/>
      <c r="J208" s="153"/>
      <c r="K208" s="77"/>
      <c r="L208" s="117"/>
      <c r="M208" s="117"/>
    </row>
    <row r="209" spans="6:7" ht="20.25" customHeight="1" thickTop="1" x14ac:dyDescent="0.3"/>
    <row r="210" spans="6:7" ht="14.1" hidden="1" customHeight="1" x14ac:dyDescent="0.3"/>
    <row r="211" spans="6:7" ht="14.1" hidden="1" customHeight="1" x14ac:dyDescent="0.3"/>
    <row r="212" spans="6:7" ht="14.1" hidden="1" customHeight="1" x14ac:dyDescent="0.3">
      <c r="G212" s="64"/>
    </row>
    <row r="213" spans="6:7" ht="14.1" hidden="1" customHeight="1" x14ac:dyDescent="0.3">
      <c r="F213" s="64"/>
    </row>
    <row r="214" spans="6:7" ht="14.1" hidden="1" customHeight="1" x14ac:dyDescent="0.3"/>
    <row r="215" spans="6:7" ht="14.1" hidden="1" customHeight="1" x14ac:dyDescent="0.3"/>
    <row r="216" spans="6:7" ht="14.1" hidden="1" customHeight="1" x14ac:dyDescent="0.3"/>
    <row r="217" spans="6:7" ht="14.1" hidden="1" customHeight="1" x14ac:dyDescent="0.3"/>
    <row r="218" spans="6:7" ht="14.1" hidden="1" customHeight="1" x14ac:dyDescent="0.3"/>
    <row r="219" spans="6:7" ht="14.1" hidden="1" customHeight="1" x14ac:dyDescent="0.3"/>
    <row r="220" spans="6:7" ht="14.1" hidden="1" customHeight="1" x14ac:dyDescent="0.3"/>
    <row r="221" spans="6:7" ht="14.1" hidden="1" customHeight="1" x14ac:dyDescent="0.3"/>
    <row r="222" spans="6:7" ht="14.1" hidden="1" customHeight="1" x14ac:dyDescent="0.3"/>
    <row r="223" spans="6:7" ht="14.1" hidden="1" customHeight="1" x14ac:dyDescent="0.3"/>
    <row r="224" spans="6:7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5" hidden="1" customHeight="1" x14ac:dyDescent="0.3"/>
    <row r="318" ht="15" hidden="1" customHeight="1" x14ac:dyDescent="0.3"/>
    <row r="319" ht="15" hidden="1" customHeight="1" x14ac:dyDescent="0.3"/>
    <row r="32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6:K46"/>
    <mergeCell ref="B104:K104"/>
    <mergeCell ref="B18:K18"/>
    <mergeCell ref="B70:K70"/>
    <mergeCell ref="C72:D72"/>
    <mergeCell ref="E72:F72"/>
    <mergeCell ref="G72:H72"/>
    <mergeCell ref="B80:K80"/>
    <mergeCell ref="B54:K54"/>
    <mergeCell ref="D56:D58"/>
    <mergeCell ref="C66:E66"/>
    <mergeCell ref="C78:H79"/>
    <mergeCell ref="G56:G58"/>
    <mergeCell ref="C144:D144"/>
    <mergeCell ref="B199:K199"/>
    <mergeCell ref="C191:D191"/>
    <mergeCell ref="B189:K189"/>
    <mergeCell ref="C48:D48"/>
    <mergeCell ref="C162:D162"/>
    <mergeCell ref="E162:F162"/>
    <mergeCell ref="G162:H162"/>
    <mergeCell ref="B171:K171"/>
    <mergeCell ref="C106:D106"/>
    <mergeCell ref="E106:F106"/>
    <mergeCell ref="G106:H106"/>
    <mergeCell ref="B113:K113"/>
    <mergeCell ref="B160:K1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52
&amp;"-,Normal"&amp;11(iht. motatte landings- og sluttsedler fra fiskesalgslagene; alle tallstørrelser i hele tonn)&amp;R25.01.2018
</oddHeader>
    <oddFooter>&amp;LFiskeridirektoratet&amp;CReguleringsseksjonen&amp;RKjetil Gramstad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UKE_52_2017_versjon2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2017-11-29T09:15:01Z</cp:lastPrinted>
  <dcterms:created xsi:type="dcterms:W3CDTF">2011-07-06T12:13:20Z</dcterms:created>
  <dcterms:modified xsi:type="dcterms:W3CDTF">2018-02-08T10:54:45Z</dcterms:modified>
</cp:coreProperties>
</file>