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15330" windowHeight="7215" tabRatio="413"/>
  </bookViews>
  <sheets>
    <sheet name="UKE_30_2019" sheetId="1" r:id="rId1"/>
  </sheets>
  <definedNames>
    <definedName name="Z_14D440E4_F18A_4F78_9989_38C1B133222D_.wvu.Cols" localSheetId="0" hidden="1">UKE_30_2019!#REF!</definedName>
    <definedName name="Z_14D440E4_F18A_4F78_9989_38C1B133222D_.wvu.PrintArea" localSheetId="0" hidden="1">UKE_30_2019!$B$1:$M$246</definedName>
    <definedName name="Z_14D440E4_F18A_4F78_9989_38C1B133222D_.wvu.Rows" localSheetId="0" hidden="1">UKE_30_2019!$358:$1048576,UKE_30_2019!$247:$357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I137" i="1"/>
  <c r="J32" i="1"/>
  <c r="F36" i="1" l="1"/>
  <c r="F32" i="1" s="1"/>
  <c r="G24" i="1" l="1"/>
  <c r="G29" i="1"/>
  <c r="I30" i="1"/>
  <c r="I25" i="1"/>
  <c r="E24" i="1"/>
  <c r="G183" i="1"/>
  <c r="F183" i="1"/>
  <c r="J24" i="1"/>
  <c r="I29" i="1" l="1"/>
  <c r="F29" i="1"/>
  <c r="G206" i="1"/>
  <c r="G207" i="1"/>
  <c r="G208" i="1"/>
  <c r="G209" i="1"/>
  <c r="F131" i="1" l="1"/>
  <c r="G131" i="1"/>
  <c r="G33" i="1" l="1"/>
  <c r="F33" i="1" s="1"/>
  <c r="F24" i="1" l="1"/>
  <c r="D227" i="1" l="1"/>
  <c r="E242" i="1"/>
  <c r="E177" i="1" l="1"/>
  <c r="E188" i="1" s="1"/>
  <c r="J31" i="1" l="1"/>
  <c r="J23" i="1" s="1"/>
  <c r="F31" i="1" l="1"/>
  <c r="F23" i="1" s="1"/>
  <c r="H40" i="1"/>
  <c r="E130" i="1" l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26" i="1"/>
  <c r="I27" i="1"/>
  <c r="I28" i="1"/>
  <c r="I22" i="1"/>
  <c r="I24" i="1" l="1"/>
  <c r="I20" i="1"/>
  <c r="H124" i="1"/>
  <c r="H118" i="1"/>
  <c r="H97" i="1" l="1"/>
  <c r="I183" i="1" l="1"/>
  <c r="I33" i="1" l="1"/>
  <c r="F124" i="1" l="1"/>
  <c r="F123" i="1" s="1"/>
  <c r="F177" i="1" l="1"/>
  <c r="G177" i="1"/>
  <c r="I131" i="1" l="1"/>
  <c r="I118" i="1"/>
  <c r="I124" i="1"/>
  <c r="I123" i="1" s="1"/>
  <c r="G31" i="1"/>
  <c r="G23" i="1" s="1"/>
  <c r="I177" i="1" l="1"/>
  <c r="I31" i="1" l="1"/>
  <c r="H89" i="1"/>
  <c r="H88" i="1" s="1"/>
  <c r="I23" i="1" l="1"/>
  <c r="F188" i="1" l="1"/>
  <c r="H183" i="1"/>
  <c r="I188" i="1"/>
  <c r="H131" i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<sst xmlns="http://schemas.openxmlformats.org/spreadsheetml/2006/main" count="256" uniqueCount="129">
  <si>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</si>
  <si>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</si>
  <si>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</si>
  <si>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</si>
  <si>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</si>
  <si>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</si>
  <si>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</si>
  <si>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</si>
  <si>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</si>
  <si>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</si>
  <si>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</si>
  <si>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</si>
  <si>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</si>
  <si>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</si>
  <si>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</si>
  <si>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</si>
  <si>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</si>
  <si>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</si>
  <si>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</si>
  <si>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</si>
  <si>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</si>
  <si>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</si>
  <si>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</si>
  <si>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</si>
  <si>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</si>
  <si>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</si>
  <si>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</si>
  <si>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</si>
  <si>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</si>
  <si>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</si>
  <si>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</si>
  <si>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</si>
  <si>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</si>
  <si>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</si>
  <si>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</si>
  <si>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</si>
  <si>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</si>
  <si>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</si>
  <si>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</si>
  <si>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</si>
  <si>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</si>
  <si>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</si>
  <si>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</si>
  <si>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</si>
  <si>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</si>
  <si>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</si>
  <si>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</si>
  <si>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</si>
  <si>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</si>
  <si>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</si>
  <si>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</si>
  <si>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</si>
  <si>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</si>
  <si>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</si>
  <si>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</si>
  <si>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</si>
  <si>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</si>
  <si>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</si>
  <si>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</si>
  <si>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</si>
  <si>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</si>
  <si>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</si>
  <si>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</si>
  <si>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</si>
  <si>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</si>
  <si>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</si>
  <si>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</si>
  <si>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</si>
  <si>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</si>
  <si>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</si>
  <si>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</si>
  <si>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</si>
  <si>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</si>
  <si>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</si>
  <si>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</si>
  <si>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</si>
  <si>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</si>
  <si>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</si>
  <si>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</si>
  <si>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</si>
  <si>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</si>
  <si>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</si>
  <si>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</si>
  <si>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</si>
  <si>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</si>
  <si>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</si>
  <si>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</si>
  <si>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</si>
  <si>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</si>
  <si>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</si>
  <si>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</si>
  <si>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</si>
  <si>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</si>
  <si>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</si>
  <si>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</si>
  <si>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</si>
  <si>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</si>
  <si>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</si>
  <si>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</si>
  <si>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</si>
  <si>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</si>
  <si>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</si>
  <si>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</si>
  <si>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</si>
  <si>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</si>
  <si>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</si>
  <si>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</si>
  <si>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</si>
  <si>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</si>
  <si>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</si>
  <si>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</si>
  <si>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</si>
  <si>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</si>
  <si>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</si>
  <si>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</si>
  <si>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</si>
  <si>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</si>
  <si>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</si>
  <si>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</si>
  <si>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</si>
  <si>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</si>
  <si>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</si>
  <si>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</si>
  <si>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t>LANDET KVANTUM UKE 30</t>
  </si>
  <si>
    <t>LANDET KVANTUM T.O.M UKE 30</t>
  </si>
  <si>
    <t>LANDET KVANTUM T.O.M. UKE 30 2018</t>
  </si>
  <si>
    <r>
      <t xml:space="preserve">3 </t>
    </r>
    <r>
      <rPr>
        <sz val="9"/>
        <color theme="1"/>
        <rFont val="Calibri"/>
        <family val="2"/>
      </rPr>
      <t>Registrert rekreasjonsfiske utgjør 1 874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</si>
  <si>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</si>
  <si>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385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</si>
</sst>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G38" sqref="G38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1235.4779999999998</v>
      </c>
      <c r="G20" s="328">
        <f>G21+G22</f>
        <v>53235.95276</v>
      </c>
      <c r="H20" s="328"/>
      <c r="I20" s="328">
        <f>I22+I21</f>
        <v>45043.04724</v>
      </c>
      <c r="J20" s="329">
        <f>J22+J21</f>
        <v>58089.9571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1179.6479999999999</v>
      </c>
      <c r="G21" s="330">
        <v>52722.917580000001</v>
      </c>
      <c r="H21" s="330"/>
      <c r="I21" s="330">
        <f>E21-G21</f>
        <v>44746.082419999999</v>
      </c>
      <c r="J21" s="331">
        <v>57736.10439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55.83</v>
      </c>
      <c r="G22" s="332">
        <v>513.03517999999997</v>
      </c>
      <c r="H22" s="332"/>
      <c r="I22" s="330">
        <f>E22-G22</f>
        <v>296.96482000000003</v>
      </c>
      <c r="J22" s="331">
        <v>353.85271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722.72155000000009</v>
      </c>
      <c r="G23" s="328">
        <f>G24+G30+G31</f>
        <v>184811.145548</v>
      </c>
      <c r="H23" s="328"/>
      <c r="I23" s="328">
        <f>I24+I30+I31</f>
        <v>19436.854452000007</v>
      </c>
      <c r="J23" s="329">
        <f>J24+J30+J31</f>
        <v>208813.54458000002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568.51429000000007</v>
      </c>
      <c r="G24" s="334">
        <f>G25+G26+G27+G28</f>
        <v>150977.965818</v>
      </c>
      <c r="H24" s="334"/>
      <c r="I24" s="334">
        <f>I25+I26+I27+I28+I29</f>
        <v>8477.0341820000031</v>
      </c>
      <c r="J24" s="335">
        <f>J25+J26+J27+J28</f>
        <v>166022.19910000003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49.32226</v>
      </c>
      <c r="G25" s="336">
        <v>42035.366009999998</v>
      </c>
      <c r="H25" s="336">
        <v>774</v>
      </c>
      <c r="I25" s="336">
        <f>E25-G25+H25</f>
        <v>-330.36600999999791</v>
      </c>
      <c r="J25" s="337">
        <v>50638.474329999997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170.90947</v>
      </c>
      <c r="G26" s="336">
        <v>41035.887940000001</v>
      </c>
      <c r="H26" s="336">
        <v>1300</v>
      </c>
      <c r="I26" s="336">
        <f>E26-G26+H26</f>
        <v>-321.88794000000053</v>
      </c>
      <c r="J26" s="337">
        <v>47019.573510000002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268.87308000000002</v>
      </c>
      <c r="G27" s="336">
        <v>39223.936481999997</v>
      </c>
      <c r="H27" s="336">
        <v>1915</v>
      </c>
      <c r="I27" s="336">
        <f>E27-G27+H27</f>
        <v>2965.0635180000027</v>
      </c>
      <c r="J27" s="337">
        <v>40035.050199999998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79.409480000000002</v>
      </c>
      <c r="G28" s="336">
        <v>28682.775386000001</v>
      </c>
      <c r="H28" s="336">
        <v>1264</v>
      </c>
      <c r="I28" s="336">
        <f>E28-G28+H28</f>
        <v>-1696.7753860000012</v>
      </c>
      <c r="J28" s="337">
        <v>28329.101060000001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G29-4938</f>
        <v>315</v>
      </c>
      <c r="G29" s="336">
        <f>H25+H26+H27+H28</f>
        <v>5253</v>
      </c>
      <c r="H29" s="336"/>
      <c r="I29" s="336">
        <f>E29-G29</f>
        <v>7861</v>
      </c>
      <c r="J29" s="337">
        <v>5603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119.21485</v>
      </c>
      <c r="G30" s="334">
        <v>15489.037539999999</v>
      </c>
      <c r="H30" s="336"/>
      <c r="I30" s="398">
        <f>E30-G30</f>
        <v>9851.9624600000006</v>
      </c>
      <c r="J30" s="335">
        <v>16780.424500000001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34.99241</v>
      </c>
      <c r="G31" s="334">
        <f>G32</f>
        <v>18344.142189999999</v>
      </c>
      <c r="H31" s="336"/>
      <c r="I31" s="334">
        <f>I32+I33</f>
        <v>1107.8578100000013</v>
      </c>
      <c r="J31" s="335">
        <f>J32</f>
        <v>26010.920979999999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37.99241-F36</f>
        <v>34.99241</v>
      </c>
      <c r="G32" s="336">
        <f>21680.14219-G36</f>
        <v>18344.142189999999</v>
      </c>
      <c r="H32" s="336">
        <v>628</v>
      </c>
      <c r="I32" s="336">
        <f>E32-G32+H32</f>
        <v>-104.14218999999866</v>
      </c>
      <c r="J32" s="337">
        <f>32052.92098-J36</f>
        <v>26010.920979999999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G33-602</f>
        <v>26</v>
      </c>
      <c r="G33" s="339">
        <f>H32</f>
        <v>628</v>
      </c>
      <c r="H33" s="339"/>
      <c r="I33" s="339">
        <f t="shared" ref="I33:I37" si="0">E33-G33</f>
        <v>1212</v>
      </c>
      <c r="J33" s="340">
        <v>438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0</v>
      </c>
      <c r="G34" s="341">
        <v>2821.366552</v>
      </c>
      <c r="H34" s="341"/>
      <c r="I34" s="370">
        <f t="shared" si="0"/>
        <v>178.63344800000004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/>
      <c r="G35" s="341">
        <v>458.32035999999999</v>
      </c>
      <c r="H35" s="320"/>
      <c r="I35" s="370">
        <f t="shared" si="0"/>
        <v>334.67964000000001</v>
      </c>
      <c r="J35" s="390">
        <v>544.66665999999998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G36-3333</f>
        <v>3</v>
      </c>
      <c r="G36" s="320">
        <v>3336</v>
      </c>
      <c r="H36" s="369"/>
      <c r="I36" s="423">
        <f t="shared" si="0"/>
        <v>-336</v>
      </c>
      <c r="J36" s="320">
        <v>6042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13.92886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1085.2007599999999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52</v>
      </c>
      <c r="G39" s="320">
        <v>189</v>
      </c>
      <c r="H39" s="320"/>
      <c r="I39" s="370">
        <f>E39-G39</f>
        <v>-189</v>
      </c>
      <c r="J39" s="390">
        <v>317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2027.1284099999998</v>
      </c>
      <c r="G40" s="197">
        <f>G20+G23+G34+G35+G36+G37+G39</f>
        <v>251851.78522000002</v>
      </c>
      <c r="H40" s="197">
        <f>H25+H26+H27+H28+H32</f>
        <v>5881</v>
      </c>
      <c r="I40" s="302">
        <f>I20+I23+I34+I35+I36+I37+I39</f>
        <v>64468.214780000009</v>
      </c>
      <c r="J40" s="198">
        <f>J20+J23+J34+J35+J36+J37+J38+J39</f>
        <v>285833.42134999996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126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30</v>
      </c>
      <c r="F56" s="194" t="str">
        <f>G19</f>
        <v>LANDET KVANTUM T.O.M UKE 30</v>
      </c>
      <c r="G56" s="194" t="str">
        <f>I19</f>
        <v>RESTKVOTER</v>
      </c>
      <c r="H56" s="195" t="str">
        <f>J19</f>
        <v>LANDET KVANTUM T.O.M. UKE 30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74.573009999999996</v>
      </c>
      <c r="F57" s="347">
        <v>964.13883999999996</v>
      </c>
      <c r="G57" s="460">
        <f>D57-F57-F58</f>
        <v>3030.4530300000006</v>
      </c>
      <c r="H57" s="380">
        <v>1166.03622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99.803330000000003</v>
      </c>
      <c r="F58" s="387">
        <v>1381.40813</v>
      </c>
      <c r="G58" s="461"/>
      <c r="H58" s="349">
        <v>1174.8565799999999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/>
      <c r="F59" s="389">
        <v>76.118250000000003</v>
      </c>
      <c r="G59" s="393">
        <f>D59-F59</f>
        <v>123.88175</v>
      </c>
      <c r="H59" s="301">
        <v>66.323560000000001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11.440200000000001</v>
      </c>
      <c r="F60" s="347">
        <f>F61+F62+F63</f>
        <v>5365.6587</v>
      </c>
      <c r="G60" s="387">
        <f>D60-F60</f>
        <v>2697.3413</v>
      </c>
      <c r="H60" s="350">
        <f>H61+H62+H63</f>
        <v>5324.9206599999998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0.73340000000000005</v>
      </c>
      <c r="F61" s="359">
        <v>2112.9257899999998</v>
      </c>
      <c r="G61" s="359"/>
      <c r="H61" s="360">
        <v>2205.0872100000001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9.1865000000000006</v>
      </c>
      <c r="F62" s="359">
        <v>2107.0304999999998</v>
      </c>
      <c r="G62" s="359"/>
      <c r="H62" s="360">
        <v>2093.4747200000002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1.5203</v>
      </c>
      <c r="F63" s="376">
        <v>1145.7024100000001</v>
      </c>
      <c r="G63" s="376"/>
      <c r="H63" s="381">
        <v>1026.3587299999999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44.457970000000003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45.9</v>
      </c>
      <c r="G65" s="388"/>
      <c r="H65" s="297">
        <v>3.5999999999999999E-3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185.81654</v>
      </c>
      <c r="F66" s="200">
        <f>F57+F58+F59+F60+F64+F65</f>
        <v>7833.2882699999991</v>
      </c>
      <c r="G66" s="200">
        <f>D66-F66</f>
        <v>5921.7117300000009</v>
      </c>
      <c r="H66" s="208">
        <f>H57+H58+H59+H60+H64+H65</f>
        <v>7776.5985899999996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99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30</v>
      </c>
      <c r="G84" s="194" t="str">
        <f>G19</f>
        <v>LANDET KVANTUM T.O.M UKE 30</v>
      </c>
      <c r="H84" s="194" t="str">
        <f>I19</f>
        <v>RESTKVOTER</v>
      </c>
      <c r="I84" s="195" t="str">
        <f>J19</f>
        <v>LANDET KVANTUM T.O.M. UKE 30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493.22699999999998</v>
      </c>
      <c r="G85" s="328">
        <f>G86+G87</f>
        <v>29489.852129999999</v>
      </c>
      <c r="H85" s="328">
        <f>H86+H87</f>
        <v>5692.1478699999998</v>
      </c>
      <c r="I85" s="329">
        <f>I86+I87</f>
        <v>30367.61148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493.15839999999997</v>
      </c>
      <c r="G86" s="330">
        <v>29121.90798</v>
      </c>
      <c r="H86" s="330">
        <f>E86-G86</f>
        <v>5235.09202</v>
      </c>
      <c r="I86" s="331">
        <v>29994.12298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6.8599999999999994E-2</v>
      </c>
      <c r="G87" s="332">
        <v>367.94414999999998</v>
      </c>
      <c r="H87" s="332">
        <f>E87-G87</f>
        <v>457.05585000000002</v>
      </c>
      <c r="I87" s="333">
        <v>373.48849999999999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508.44159999999994</v>
      </c>
      <c r="G88" s="328">
        <f t="shared" si="2"/>
        <v>36505.874949999998</v>
      </c>
      <c r="H88" s="328">
        <f>H89+H94+H95</f>
        <v>23911.125050000002</v>
      </c>
      <c r="I88" s="329">
        <f t="shared" si="2"/>
        <v>32946.577569999994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475.90721999999994</v>
      </c>
      <c r="G89" s="334">
        <f t="shared" si="4"/>
        <v>28153.694079999997</v>
      </c>
      <c r="H89" s="334">
        <f>H90+H91+H92+H93</f>
        <v>20219.305920000003</v>
      </c>
      <c r="I89" s="335">
        <f t="shared" si="4"/>
        <v>24027.868089999996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134.68235999999999</v>
      </c>
      <c r="G90" s="336">
        <v>4071.4542499999998</v>
      </c>
      <c r="H90" s="336">
        <f t="shared" ref="H90:H98" si="5">E90-G90</f>
        <v>9651.5457500000011</v>
      </c>
      <c r="I90" s="337">
        <v>5104.4543899999999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132.69361000000001</v>
      </c>
      <c r="G91" s="336">
        <v>8293.8163100000002</v>
      </c>
      <c r="H91" s="336">
        <f t="shared" si="5"/>
        <v>5058.1836899999998</v>
      </c>
      <c r="I91" s="337">
        <v>7630.89887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121.26764</v>
      </c>
      <c r="G92" s="336">
        <v>9377.2725699999992</v>
      </c>
      <c r="H92" s="336">
        <f t="shared" si="5"/>
        <v>4340.7274300000008</v>
      </c>
      <c r="I92" s="337">
        <v>7052.0277100000003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87.26361</v>
      </c>
      <c r="G93" s="336">
        <v>6411.1509500000002</v>
      </c>
      <c r="H93" s="336">
        <f t="shared" si="5"/>
        <v>1168.8490499999998</v>
      </c>
      <c r="I93" s="337">
        <v>4240.4871199999998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11.42446</v>
      </c>
      <c r="G94" s="334">
        <v>7397.5505800000001</v>
      </c>
      <c r="H94" s="334">
        <f t="shared" si="5"/>
        <v>2693.4494199999999</v>
      </c>
      <c r="I94" s="335">
        <v>7589.5274200000003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21.109919999999999</v>
      </c>
      <c r="G95" s="345">
        <v>954.63028999999995</v>
      </c>
      <c r="H95" s="345">
        <f t="shared" si="5"/>
        <v>998.36971000000005</v>
      </c>
      <c r="I95" s="346">
        <v>1329.1820600000001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/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0.43524000000000002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>
        <v>61</v>
      </c>
      <c r="G98" s="320">
        <v>300</v>
      </c>
      <c r="H98" s="320">
        <f t="shared" si="5"/>
        <v>-300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1063.10384</v>
      </c>
      <c r="G99" s="391">
        <f t="shared" si="6"/>
        <v>66613.607139999993</v>
      </c>
      <c r="H99" s="222">
        <f>H85+H88+H96+H97+H98</f>
        <v>29598.392860000004</v>
      </c>
      <c r="I99" s="198">
        <f>I85+I88+I96+I97+I98</f>
        <v>63738.925089999997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127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30</v>
      </c>
      <c r="G117" s="194" t="str">
        <f>G19</f>
        <v>LANDET KVANTUM T.O.M UKE 30</v>
      </c>
      <c r="H117" s="194" t="str">
        <f>I19</f>
        <v>RESTKVOTER</v>
      </c>
      <c r="I117" s="195" t="str">
        <f>J19</f>
        <v>LANDET KVANTUM T.O.M. UKE 30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466.35649000000001</v>
      </c>
      <c r="G118" s="232">
        <f t="shared" si="7"/>
        <v>34382.832340000001</v>
      </c>
      <c r="H118" s="347">
        <f t="shared" si="7"/>
        <v>11125.167659999999</v>
      </c>
      <c r="I118" s="350">
        <f t="shared" si="7"/>
        <v>42841.58857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408.2319</v>
      </c>
      <c r="G119" s="244">
        <v>28844.99079</v>
      </c>
      <c r="H119" s="351">
        <f>E119-G119</f>
        <v>6889.0092100000002</v>
      </c>
      <c r="I119" s="352">
        <v>35587.177159999999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58.124589999999998</v>
      </c>
      <c r="G120" s="244">
        <v>5537.8415500000001</v>
      </c>
      <c r="H120" s="351">
        <f>E120-G120</f>
        <v>3736.1584499999999</v>
      </c>
      <c r="I120" s="352">
        <v>7254.4114099999997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1203.5889999999999</v>
      </c>
      <c r="G122" s="295">
        <v>20735.162619999999</v>
      </c>
      <c r="H122" s="298">
        <f>E122-G122</f>
        <v>11084.837380000001</v>
      </c>
      <c r="I122" s="300">
        <v>19712.51987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669.63762000000008</v>
      </c>
      <c r="G123" s="226">
        <f>G132+G129+G124</f>
        <v>39913.629310000004</v>
      </c>
      <c r="H123" s="355">
        <f>H124+H129+H132</f>
        <v>12244.370689999998</v>
      </c>
      <c r="I123" s="356">
        <f>I124+I129+I132</f>
        <v>39231.278910000001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531.22973999999999</v>
      </c>
      <c r="G124" s="377">
        <f>G125+G126+G128+G127</f>
        <v>29610.846519999999</v>
      </c>
      <c r="H124" s="357">
        <f>H125+H126+H127+H128</f>
        <v>9445.153479999999</v>
      </c>
      <c r="I124" s="358">
        <f>I125+I126+I127+I128</f>
        <v>31418.993549999999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52.768509999999999</v>
      </c>
      <c r="G125" s="240">
        <v>4625.5216600000003</v>
      </c>
      <c r="H125" s="359">
        <f t="shared" ref="H125:H137" si="8">E125-G125</f>
        <v>7869.4783399999997</v>
      </c>
      <c r="I125" s="360">
        <v>4689.49208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52.350729999999999</v>
      </c>
      <c r="G126" s="240">
        <v>7666.6557400000002</v>
      </c>
      <c r="H126" s="359">
        <f t="shared" si="8"/>
        <v>3564.3442599999998</v>
      </c>
      <c r="I126" s="360">
        <v>7732.1223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342.04450000000003</v>
      </c>
      <c r="G127" s="240">
        <v>9340.2095800000006</v>
      </c>
      <c r="H127" s="359">
        <f t="shared" si="8"/>
        <v>-652.20958000000064</v>
      </c>
      <c r="I127" s="360">
        <v>9259.9703900000004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84.066000000000003</v>
      </c>
      <c r="G128" s="240">
        <v>7978.4595399999998</v>
      </c>
      <c r="H128" s="359">
        <f t="shared" si="8"/>
        <v>-1336.4595399999998</v>
      </c>
      <c r="I128" s="360">
        <v>9737.4087799999998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10.64475</v>
      </c>
      <c r="G129" s="233">
        <v>6283.8192900000004</v>
      </c>
      <c r="H129" s="361">
        <f t="shared" si="8"/>
        <v>-78.819290000000365</v>
      </c>
      <c r="I129" s="362">
        <v>4334.7466999999997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10.64475</v>
      </c>
      <c r="G130" s="240">
        <v>6182.8029800000004</v>
      </c>
      <c r="H130" s="359">
        <f t="shared" si="8"/>
        <v>-477.80298000000039</v>
      </c>
      <c r="I130" s="360">
        <v>4308.6286799999998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101.01630999999998</v>
      </c>
      <c r="H131" s="359">
        <f t="shared" si="8"/>
        <v>398.98369000000002</v>
      </c>
      <c r="I131" s="360">
        <f>I129-I130</f>
        <v>26.118019999999888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127.76313</v>
      </c>
      <c r="G132" s="257">
        <v>4018.9634999999998</v>
      </c>
      <c r="H132" s="363">
        <f t="shared" si="8"/>
        <v>2878.0365000000002</v>
      </c>
      <c r="I132" s="364">
        <v>3477.5386600000002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/>
      <c r="G133" s="226">
        <v>12.166</v>
      </c>
      <c r="H133" s="378">
        <f t="shared" si="8"/>
        <v>116.834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17.57911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240.465</v>
      </c>
      <c r="H135" s="230">
        <f t="shared" si="8"/>
        <v>9.5349999999999966</v>
      </c>
      <c r="I135" s="231">
        <v>144.61600000000001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>
        <v>1</v>
      </c>
      <c r="G136" s="225">
        <v>232</v>
      </c>
      <c r="H136" s="234">
        <f t="shared" si="8"/>
        <v>-232</v>
      </c>
      <c r="I136" s="297">
        <v>171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2358.1622200000002</v>
      </c>
      <c r="G137" s="186">
        <f>G118+G122+G123+G133+G134+G135+G136</f>
        <v>97516.255269999994</v>
      </c>
      <c r="H137" s="200">
        <f t="shared" si="8"/>
        <v>34348.744730000006</v>
      </c>
      <c r="I137" s="198">
        <f>I118+I121+I122+I123+I133+I134+I135+I136</f>
        <v>104113.23179999999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33" t="s">
        <v>2</v>
      </c>
      <c r="D147" s="434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30</v>
      </c>
      <c r="F156" s="69" t="str">
        <f>G19</f>
        <v>LANDET KVANTUM T.O.M UKE 30</v>
      </c>
      <c r="G156" s="69" t="str">
        <f>I19</f>
        <v>RESTKVOTER</v>
      </c>
      <c r="H156" s="92" t="str">
        <f>J19</f>
        <v>LANDET KVANTUM T.O.M. UKE 30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441.67993999999999</v>
      </c>
      <c r="F157" s="183">
        <v>17923.334320000002</v>
      </c>
      <c r="G157" s="183">
        <f>D157-F157</f>
        <v>16647.665679999998</v>
      </c>
      <c r="H157" s="220">
        <v>15319.812019999999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1.5E-3</v>
      </c>
      <c r="F158" s="183">
        <v>29.084869999999999</v>
      </c>
      <c r="G158" s="183">
        <f>D158-F158</f>
        <v>70.915130000000005</v>
      </c>
      <c r="H158" s="220">
        <v>3.8416299999999999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441.68144000000001</v>
      </c>
      <c r="F160" s="185">
        <f>SUM(F157:F159)</f>
        <v>17952.419190000001</v>
      </c>
      <c r="G160" s="185">
        <f>D160-F160</f>
        <v>16752.580809999999</v>
      </c>
      <c r="H160" s="207">
        <f>SUM(H157:H159)</f>
        <v>15323.673650000001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30" t="s">
        <v>1</v>
      </c>
      <c r="C163" s="431"/>
      <c r="D163" s="431"/>
      <c r="E163" s="431"/>
      <c r="F163" s="431"/>
      <c r="G163" s="431"/>
      <c r="H163" s="431"/>
      <c r="I163" s="431"/>
      <c r="J163" s="431"/>
      <c r="K163" s="432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33" t="s">
        <v>2</v>
      </c>
      <c r="D165" s="434"/>
      <c r="E165" s="433" t="s">
        <v>53</v>
      </c>
      <c r="F165" s="434"/>
      <c r="G165" s="433" t="s">
        <v>54</v>
      </c>
      <c r="H165" s="434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35" t="s">
        <v>8</v>
      </c>
      <c r="C174" s="436"/>
      <c r="D174" s="436"/>
      <c r="E174" s="436"/>
      <c r="F174" s="436"/>
      <c r="G174" s="436"/>
      <c r="H174" s="436"/>
      <c r="I174" s="436"/>
      <c r="J174" s="436"/>
      <c r="K174" s="437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30</v>
      </c>
      <c r="G176" s="69" t="str">
        <f>G19</f>
        <v>LANDET KVANTUM T.O.M UKE 30</v>
      </c>
      <c r="H176" s="69" t="str">
        <f>I19</f>
        <v>RESTKVOTER</v>
      </c>
      <c r="I176" s="92" t="str">
        <f>J19</f>
        <v>LANDET KVANTUM T.O.M. UKE 30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1142.2903000000001</v>
      </c>
      <c r="G177" s="227">
        <f t="shared" ref="G177:H177" si="10">G178+G179+G180+G181</f>
        <v>22861.00215</v>
      </c>
      <c r="H177" s="305">
        <f t="shared" si="10"/>
        <v>16966.99785</v>
      </c>
      <c r="I177" s="310">
        <f>I178+I179+I180+I181</f>
        <v>20392.521639999999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660.70910000000003</v>
      </c>
      <c r="G178" s="288">
        <v>16922.65525</v>
      </c>
      <c r="H178" s="303">
        <f t="shared" ref="H178:H183" si="11">E178-G178</f>
        <v>8574.3447500000002</v>
      </c>
      <c r="I178" s="308">
        <v>16306.454830000001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>
        <v>199.04198</v>
      </c>
      <c r="G179" s="288">
        <v>1645.0912599999999</v>
      </c>
      <c r="H179" s="303">
        <f t="shared" si="11"/>
        <v>4990.9087399999999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39.32582</v>
      </c>
      <c r="G180" s="288">
        <v>2197.8860399999999</v>
      </c>
      <c r="H180" s="303">
        <f t="shared" si="11"/>
        <v>-404.88603999999987</v>
      </c>
      <c r="I180" s="308">
        <v>1437.2980299999999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243.21340000000001</v>
      </c>
      <c r="G181" s="288">
        <v>2095.3696</v>
      </c>
      <c r="H181" s="303">
        <f t="shared" si="11"/>
        <v>3806.6304</v>
      </c>
      <c r="I181" s="308">
        <v>1699.5899199999999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/>
      <c r="G182" s="289">
        <v>4742.40924</v>
      </c>
      <c r="H182" s="307">
        <f t="shared" si="11"/>
        <v>757.59076000000005</v>
      </c>
      <c r="I182" s="312">
        <v>1912.89096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39.97484</v>
      </c>
      <c r="G183" s="227">
        <f>G184+G185</f>
        <v>1677.54953</v>
      </c>
      <c r="H183" s="305">
        <f t="shared" si="11"/>
        <v>6322.4504699999998</v>
      </c>
      <c r="I183" s="310">
        <f>I184+I185</f>
        <v>2289.5539399999998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/>
      <c r="G184" s="288">
        <v>238.88550000000001</v>
      </c>
      <c r="H184" s="303"/>
      <c r="I184" s="308">
        <v>970.20016999999996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39.97484</v>
      </c>
      <c r="G185" s="229">
        <v>1438.6640299999999</v>
      </c>
      <c r="H185" s="306"/>
      <c r="I185" s="311">
        <v>1319.3537699999999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0.17655000000000001</v>
      </c>
      <c r="G187" s="228">
        <v>30.28725</v>
      </c>
      <c r="H187" s="304">
        <f>E187-G187</f>
        <v>-30.28725</v>
      </c>
      <c r="I187" s="309">
        <v>28.797139999999999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1182.4416900000001</v>
      </c>
      <c r="G188" s="186">
        <f>G177+G182+G183+G186+G187</f>
        <v>29311.616570000002</v>
      </c>
      <c r="H188" s="200">
        <f>H177+H182+H183+H186+H187</f>
        <v>24026.383429999998</v>
      </c>
      <c r="I188" s="198">
        <f>I177+I182+I183+I186+I187</f>
        <v>24624.224480000001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30" t="s">
        <v>1</v>
      </c>
      <c r="C193" s="431"/>
      <c r="D193" s="431"/>
      <c r="E193" s="431"/>
      <c r="F193" s="431"/>
      <c r="G193" s="431"/>
      <c r="H193" s="431"/>
      <c r="I193" s="431"/>
      <c r="J193" s="431"/>
      <c r="K193" s="432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33" t="s">
        <v>2</v>
      </c>
      <c r="D195" s="434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35" t="s">
        <v>8</v>
      </c>
      <c r="C203" s="436"/>
      <c r="D203" s="436"/>
      <c r="E203" s="436"/>
      <c r="F203" s="436"/>
      <c r="G203" s="436"/>
      <c r="H203" s="436"/>
      <c r="I203" s="436"/>
      <c r="J203" s="436"/>
      <c r="K203" s="437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30</v>
      </c>
      <c r="F205" s="69" t="str">
        <f>G19</f>
        <v>LANDET KVANTUM T.O.M UKE 30</v>
      </c>
      <c r="G205" s="69" t="str">
        <f>I19</f>
        <v>RESTKVOTER</v>
      </c>
      <c r="H205" s="92" t="str">
        <f>J19</f>
        <v>LANDET KVANTUM T.O.M. UKE 30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26.401820000000001</v>
      </c>
      <c r="F206" s="183">
        <v>561.58318999999995</v>
      </c>
      <c r="G206" s="183">
        <f>D206-F206</f>
        <v>538.41681000000005</v>
      </c>
      <c r="H206" s="220">
        <v>659.91934000000003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25.41339</v>
      </c>
      <c r="F207" s="183">
        <v>2075.02169</v>
      </c>
      <c r="G207" s="183">
        <f t="shared" ref="G207:G209" si="12">D207-F207</f>
        <v>1396.97831</v>
      </c>
      <c r="H207" s="220">
        <v>2804.58977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0.51919999999999999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/>
      <c r="F209" s="184">
        <v>3.4605700000000001</v>
      </c>
      <c r="G209" s="183">
        <f t="shared" si="12"/>
        <v>-3.4605700000000001</v>
      </c>
      <c r="H209" s="221">
        <v>0.55676000000000003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51.81521</v>
      </c>
      <c r="F210" s="185">
        <f>SUM(F206:F209)</f>
        <v>2642.1755899999998</v>
      </c>
      <c r="G210" s="185">
        <f>D210-F210</f>
        <v>1979.8244100000002</v>
      </c>
      <c r="H210" s="207">
        <f>H206+H207+H208+H209</f>
        <v>3465.5850700000001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30" t="s">
        <v>1</v>
      </c>
      <c r="C221" s="431"/>
      <c r="D221" s="431"/>
      <c r="E221" s="431"/>
      <c r="F221" s="431"/>
      <c r="G221" s="431"/>
      <c r="H221" s="431"/>
      <c r="I221" s="431"/>
      <c r="J221" s="431"/>
      <c r="K221" s="432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33" t="s">
        <v>2</v>
      </c>
      <c r="D223" s="434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35" t="s">
        <v>8</v>
      </c>
      <c r="C229" s="436"/>
      <c r="D229" s="436"/>
      <c r="E229" s="436"/>
      <c r="F229" s="436"/>
      <c r="G229" s="436"/>
      <c r="H229" s="436"/>
      <c r="I229" s="436"/>
      <c r="J229" s="436"/>
      <c r="K229" s="437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30</v>
      </c>
      <c r="G231" s="401" t="str">
        <f>F205</f>
        <v>LANDET KVANTUM T.O.M UKE 30</v>
      </c>
      <c r="H231" s="401" t="s">
        <v>62</v>
      </c>
      <c r="I231" s="402" t="str">
        <f>H205</f>
        <v>LANDET KVANTUM T.O.M. UKE 30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27">
        <v>1650</v>
      </c>
      <c r="E232" s="438">
        <v>1650</v>
      </c>
      <c r="F232" s="419">
        <f>SUM(F233:F234)</f>
        <v>0</v>
      </c>
      <c r="G232" s="403">
        <f>SUM(G233:G234)</f>
        <v>1595.15535</v>
      </c>
      <c r="H232" s="424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28"/>
      <c r="E233" s="439"/>
      <c r="F233" s="420"/>
      <c r="G233" s="405">
        <v>1221.97955</v>
      </c>
      <c r="H233" s="425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29"/>
      <c r="E234" s="440"/>
      <c r="F234" s="406"/>
      <c r="G234" s="406">
        <v>373.17579999999998</v>
      </c>
      <c r="H234" s="426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27">
        <v>943</v>
      </c>
      <c r="E235" s="438">
        <v>1266</v>
      </c>
      <c r="F235" s="419">
        <f>SUM(F236:F237)</f>
        <v>85.778490000000005</v>
      </c>
      <c r="G235" s="403">
        <f>SUM(G236:G237)</f>
        <v>811.12212999999997</v>
      </c>
      <c r="H235" s="424">
        <f>E235-G235</f>
        <v>454.87787000000003</v>
      </c>
      <c r="I235" s="403">
        <f>SUM(I236:I237)</f>
        <v>1215.99235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28"/>
      <c r="E236" s="439"/>
      <c r="F236" s="420">
        <v>69.683490000000006</v>
      </c>
      <c r="G236" s="405">
        <v>610.63432999999998</v>
      </c>
      <c r="H236" s="425"/>
      <c r="I236" s="405">
        <v>1018.1541999999999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29"/>
      <c r="E237" s="440"/>
      <c r="F237" s="406">
        <v>16.094999999999999</v>
      </c>
      <c r="G237" s="406">
        <v>200.48779999999999</v>
      </c>
      <c r="H237" s="426"/>
      <c r="I237" s="414">
        <v>197.83815000000001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27">
        <v>943</v>
      </c>
      <c r="E238" s="438">
        <v>1143</v>
      </c>
      <c r="F238" s="419">
        <f>SUM(F239:F240)</f>
        <v>0</v>
      </c>
      <c r="G238" s="403">
        <f>SUM(G239:G240)</f>
        <v>0</v>
      </c>
      <c r="H238" s="424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28"/>
      <c r="E239" s="439"/>
      <c r="F239" s="420"/>
      <c r="G239" s="405"/>
      <c r="H239" s="425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29"/>
      <c r="E240" s="440"/>
      <c r="F240" s="406"/>
      <c r="G240" s="406"/>
      <c r="H240" s="426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85.778490000000005</v>
      </c>
      <c r="G242" s="185">
        <f>G232+G235+G238+G241</f>
        <v>2406.2774799999997</v>
      </c>
      <c r="H242" s="408">
        <f>SUM(H232:H241)</f>
        <v>1652.72252</v>
      </c>
      <c r="I242" s="416">
        <f>I232+I235+I238+I241</f>
        <v>3301.6193499999999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30
&amp;"-,Normal"&amp;11(iht. motatte landings- og sluttsedler fra fiskesalgslagene; alle tallstørrelser i hele tonn)&amp;R30.07.2019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UKE_30_2019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2019-07-30T08:46:06Z</cp:lastPrinted>
  <dcterms:created xsi:type="dcterms:W3CDTF">2011-07-06T12:13:20Z</dcterms:created>
  <dcterms:modified xsi:type="dcterms:W3CDTF">2019-07-30T08:46:23Z</dcterms:modified>
</cp:coreProperties>
</file>