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najda\Settings\Desktop\"/>
    </mc:Choice>
  </mc:AlternateContent>
  <bookViews>
    <workbookView xWindow="0" yWindow="0" windowWidth="28800" windowHeight="14820" tabRatio="413"/>
  </bookViews>
  <sheets>
    <sheet name="UKE_23_2020" sheetId="1" r:id="rId1"/>
  </sheets>
  <definedNames>
    <definedName name="Z_14D440E4_F18A_4F78_9989_38C1B133222D_.wvu.Cols" localSheetId="0" hidden="1">UKE_23_2020!#REF!</definedName>
    <definedName name="Z_14D440E4_F18A_4F78_9989_38C1B133222D_.wvu.PrintArea" localSheetId="0" hidden="1">UKE_23_2020!$B$1:$M$249</definedName>
    <definedName name="Z_14D440E4_F18A_4F78_9989_38C1B133222D_.wvu.Rows" localSheetId="0" hidden="1">UKE_23_2020!$361:$1048576,UKE_23_2020!$250:$360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G31" i="1" s="1"/>
  <c r="F32" i="1"/>
  <c r="F31" i="1" s="1"/>
  <c r="J32" i="1"/>
  <c r="F36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<sst xmlns="http://schemas.openxmlformats.org/spreadsheetml/2006/main" count="257" uniqueCount="134">
  <si>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</si>
  <si>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</si>
  <si>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</si>
  <si>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</si>
  <si>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</si>
  <si>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</si>
  <si>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</si>
  <si>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</si>
  <si>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</si>
  <si>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</si>
  <si>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</si>
  <si>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</si>
  <si>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</si>
  <si>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</si>
  <si>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</si>
  <si>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</si>
  <si>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</si>
  <si>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</si>
  <si>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</si>
  <si>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</si>
  <si>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</si>
  <si>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</si>
  <si>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</si>
  <si>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</si>
  <si>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</si>
  <si>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</si>
  <si>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</si>
  <si>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</si>
  <si>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</si>
  <si>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</si>
  <si>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</si>
  <si>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</si>
  <si>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</si>
  <si>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</si>
  <si>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</si>
  <si>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</si>
  <si>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</si>
  <si>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</si>
  <si>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</si>
  <si>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</si>
  <si>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</si>
  <si>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</si>
  <si>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</si>
  <si>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</si>
  <si>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</si>
  <si>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</si>
  <si>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</si>
  <si>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</si>
  <si>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</si>
  <si>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</si>
  <si>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</si>
  <si>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</si>
  <si>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</si>
  <si>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</si>
  <si>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</si>
  <si>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</si>
  <si>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</si>
  <si>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</si>
  <si>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</si>
  <si>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</si>
  <si>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</si>
  <si>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</si>
  <si>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</si>
  <si>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</si>
  <si>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</si>
  <si>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</si>
  <si>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</si>
  <si>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</si>
  <si>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</si>
  <si>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</si>
  <si>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</si>
  <si>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</si>
  <si>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</si>
  <si>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</si>
  <si>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</si>
  <si>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</si>
  <si>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</si>
  <si>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</si>
  <si>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</si>
  <si>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</si>
  <si>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</si>
  <si>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</si>
  <si>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</si>
  <si>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</si>
  <si>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</si>
  <si>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</si>
  <si>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</si>
  <si>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</si>
  <si>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</si>
  <si>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</si>
  <si>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</si>
  <si>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</si>
  <si>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</si>
  <si>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</si>
  <si>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</si>
  <si>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</si>
  <si>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</si>
  <si>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</si>
  <si>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</si>
  <si>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</si>
  <si>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</si>
  <si>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</si>
  <si>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</si>
  <si>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</si>
  <si>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</si>
  <si>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</si>
  <si>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</si>
  <si>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</si>
  <si>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</si>
  <si>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</si>
  <si>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</si>
  <si>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</si>
  <si>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</si>
  <si>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</si>
  <si>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</si>
  <si>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</si>
  <si>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</si>
  <si>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</si>
  <si>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</si>
  <si>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</si>
  <si>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</si>
  <si>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</si>
  <si>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</si>
  <si>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</si>
  <si>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</si>
  <si>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</si>
  <si>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</si>
  <si>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</si>
  <si>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43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</si>
  <si>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1 912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</si>
  <si>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223 tonn, men det legges til grunn at hele avsetningen tas</t>
    </r>
  </si>
  <si>
    <t>LANDET KVANTUM UKE 23</t>
  </si>
  <si>
    <t>LANDET KVANTUM T.O.M UKE 23</t>
  </si>
  <si>
    <t>LANDET KVANTUM T.O.M. UKE 23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</si>
</sst>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12" fillId="0" borderId="79" xfId="0" applyNumberFormat="1" applyFont="1" applyFill="1" applyBorder="1" applyAlignment="1">
      <alignment vertical="center" wrapText="1"/>
    </xf>
    <xf numFmtId="3" fontId="33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64" zoomScaleNormal="115" workbookViewId="0">
      <selection activeCell="J13" sqref="J13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44140625" style="5" customWidth="1"/>
    <col min="4" max="4" width="15" style="5" customWidth="1"/>
    <col min="5" max="5" width="16.44140625" style="5" bestFit="1" customWidth="1"/>
    <col min="6" max="6" width="13.5546875" style="5" customWidth="1"/>
    <col min="7" max="7" width="19.5546875" style="5" customWidth="1"/>
    <col min="8" max="8" width="18.44140625" style="5" customWidth="1"/>
    <col min="9" max="10" width="18.44140625" style="70" customWidth="1"/>
    <col min="11" max="11" width="0.5546875" style="5" customWidth="1"/>
    <col min="12" max="12" width="0.554687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8.1" customHeight="1" thickBot="1" x14ac:dyDescent="0.35"/>
    <row r="2" spans="2:13" ht="31.5" customHeight="1" thickTop="1" thickBot="1" x14ac:dyDescent="0.35">
      <c r="B2" s="433" t="s">
        <v>101</v>
      </c>
      <c r="C2" s="434"/>
      <c r="D2" s="434"/>
      <c r="E2" s="434"/>
      <c r="F2" s="434"/>
      <c r="G2" s="434"/>
      <c r="H2" s="434"/>
      <c r="I2" s="434"/>
      <c r="J2" s="434"/>
      <c r="K2" s="435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4"/>
      <c r="C7" s="425"/>
      <c r="D7" s="425"/>
      <c r="E7" s="425"/>
      <c r="F7" s="425"/>
      <c r="G7" s="425"/>
      <c r="H7" s="425"/>
      <c r="I7" s="425"/>
      <c r="J7" s="425"/>
      <c r="K7" s="426"/>
      <c r="L7" s="204"/>
      <c r="M7" s="204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15" t="s">
        <v>2</v>
      </c>
      <c r="D9" s="416"/>
      <c r="E9" s="415" t="s">
        <v>20</v>
      </c>
      <c r="F9" s="416"/>
      <c r="G9" s="415" t="s">
        <v>21</v>
      </c>
      <c r="H9" s="416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322277</v>
      </c>
      <c r="E12" s="165" t="s">
        <v>93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125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1" t="s">
        <v>127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3">
      <c r="B17" s="417" t="s">
        <v>8</v>
      </c>
      <c r="C17" s="418"/>
      <c r="D17" s="418"/>
      <c r="E17" s="418"/>
      <c r="F17" s="418"/>
      <c r="G17" s="418"/>
      <c r="H17" s="418"/>
      <c r="I17" s="418"/>
      <c r="J17" s="418"/>
      <c r="K17" s="419"/>
      <c r="L17" s="204"/>
      <c r="M17" s="204"/>
    </row>
    <row r="18" spans="1:13" ht="12" customHeight="1" thickBot="1" x14ac:dyDescent="0.35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3" t="s">
        <v>70</v>
      </c>
      <c r="E19" s="323" t="s">
        <v>97</v>
      </c>
      <c r="F19" s="324" t="s">
        <v>131</v>
      </c>
      <c r="G19" s="324" t="s">
        <v>132</v>
      </c>
      <c r="H19" s="324" t="s">
        <v>69</v>
      </c>
      <c r="I19" s="324" t="s">
        <v>62</v>
      </c>
      <c r="J19" s="325" t="s">
        <v>133</v>
      </c>
      <c r="K19" s="116"/>
      <c r="L19" s="4"/>
      <c r="M19" s="4"/>
    </row>
    <row r="20" spans="1:13" ht="14.1" customHeight="1" x14ac:dyDescent="0.3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344.34795000000003</v>
      </c>
      <c r="G20" s="312">
        <f>G21+G22</f>
        <v>54595.538510000006</v>
      </c>
      <c r="H20" s="326"/>
      <c r="I20" s="326">
        <f>I22+I21</f>
        <v>51380.461489999994</v>
      </c>
      <c r="J20" s="327">
        <f>J22+J21</f>
        <v>40451.607080000002</v>
      </c>
      <c r="K20" s="128"/>
      <c r="L20" s="156"/>
      <c r="M20" s="156"/>
    </row>
    <row r="21" spans="1:13" ht="14.1" customHeight="1" x14ac:dyDescent="0.3">
      <c r="B21" s="119"/>
      <c r="C21" s="259" t="s">
        <v>12</v>
      </c>
      <c r="D21" s="313">
        <v>105960</v>
      </c>
      <c r="E21" s="313">
        <v>105175</v>
      </c>
      <c r="F21" s="313">
        <v>343.26645000000002</v>
      </c>
      <c r="G21" s="313">
        <v>54371.875010000003</v>
      </c>
      <c r="H21" s="328"/>
      <c r="I21" s="328">
        <f>E21-G21</f>
        <v>50803.124989999997</v>
      </c>
      <c r="J21" s="329">
        <v>40166.643900000003</v>
      </c>
      <c r="K21" s="128"/>
      <c r="L21" s="156"/>
      <c r="M21" s="156"/>
    </row>
    <row r="22" spans="1:13" ht="14.1" customHeight="1" thickBot="1" x14ac:dyDescent="0.35">
      <c r="B22" s="119"/>
      <c r="C22" s="260" t="s">
        <v>11</v>
      </c>
      <c r="D22" s="322">
        <v>750</v>
      </c>
      <c r="E22" s="322">
        <v>801</v>
      </c>
      <c r="F22" s="322">
        <v>1.0814999999999999</v>
      </c>
      <c r="G22" s="322">
        <v>223.6635</v>
      </c>
      <c r="H22" s="330"/>
      <c r="I22" s="330">
        <f>E22-G22</f>
        <v>577.3365</v>
      </c>
      <c r="J22" s="331">
        <v>284.96318000000002</v>
      </c>
      <c r="K22" s="128"/>
      <c r="L22" s="156"/>
      <c r="M22" s="156"/>
    </row>
    <row r="23" spans="1:13" ht="14.1" customHeight="1" x14ac:dyDescent="0.3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2364.56736</v>
      </c>
      <c r="G23" s="312">
        <f>G24+G30+G31</f>
        <v>180476.25091</v>
      </c>
      <c r="H23" s="326"/>
      <c r="I23" s="326">
        <f>I24+I30+I31</f>
        <v>33305.749089999998</v>
      </c>
      <c r="J23" s="327">
        <f>J24+J30+J31</f>
        <v>179507.44396800001</v>
      </c>
      <c r="K23" s="128"/>
      <c r="L23" s="156"/>
      <c r="M23" s="156"/>
    </row>
    <row r="24" spans="1:13" ht="15" customHeight="1" x14ac:dyDescent="0.3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668.80371999999988</v>
      </c>
      <c r="G24" s="314">
        <f>G25+G26+G27+G28</f>
        <v>143542.88370000001</v>
      </c>
      <c r="H24" s="332"/>
      <c r="I24" s="332">
        <f>I25+I26+I27+I28+I29</f>
        <v>21808.116300000002</v>
      </c>
      <c r="J24" s="333">
        <f>J25+J26+J27+J28</f>
        <v>147194.80879800001</v>
      </c>
      <c r="K24" s="128"/>
      <c r="L24" s="156"/>
      <c r="M24" s="156"/>
    </row>
    <row r="25" spans="1:13" ht="14.1" customHeight="1" x14ac:dyDescent="0.3">
      <c r="A25" s="22"/>
      <c r="B25" s="130"/>
      <c r="C25" s="264" t="s">
        <v>22</v>
      </c>
      <c r="D25" s="315">
        <v>41189</v>
      </c>
      <c r="E25" s="315">
        <v>39029</v>
      </c>
      <c r="F25" s="315">
        <v>178.13477</v>
      </c>
      <c r="G25" s="315">
        <v>38102.720390000002</v>
      </c>
      <c r="H25" s="334">
        <v>1009</v>
      </c>
      <c r="I25" s="334">
        <f>E25-G25+H25</f>
        <v>1935.2796099999978</v>
      </c>
      <c r="J25" s="335">
        <v>41648.538070000002</v>
      </c>
      <c r="K25" s="128"/>
      <c r="L25" s="156"/>
      <c r="M25" s="156"/>
    </row>
    <row r="26" spans="1:13" ht="14.1" customHeight="1" x14ac:dyDescent="0.3">
      <c r="A26" s="22"/>
      <c r="B26" s="130"/>
      <c r="C26" s="264" t="s">
        <v>59</v>
      </c>
      <c r="D26" s="315">
        <v>45257</v>
      </c>
      <c r="E26" s="315">
        <v>41911</v>
      </c>
      <c r="F26" s="315">
        <v>140.35330999999999</v>
      </c>
      <c r="G26" s="315">
        <v>38926.884129999999</v>
      </c>
      <c r="H26" s="334">
        <v>1118</v>
      </c>
      <c r="I26" s="334">
        <f>E26-G26+H26</f>
        <v>4102.1158700000015</v>
      </c>
      <c r="J26" s="335">
        <v>40070.841610000003</v>
      </c>
      <c r="K26" s="128"/>
      <c r="L26" s="156"/>
      <c r="M26" s="156"/>
    </row>
    <row r="27" spans="1:13" ht="14.1" customHeight="1" x14ac:dyDescent="0.3">
      <c r="A27" s="22"/>
      <c r="B27" s="130"/>
      <c r="C27" s="264" t="s">
        <v>60</v>
      </c>
      <c r="D27" s="315">
        <v>42190</v>
      </c>
      <c r="E27" s="315">
        <v>42357</v>
      </c>
      <c r="F27" s="315">
        <v>245.46467999999999</v>
      </c>
      <c r="G27" s="315">
        <v>39800.321739999999</v>
      </c>
      <c r="H27" s="334">
        <v>1292</v>
      </c>
      <c r="I27" s="334">
        <f>E27-G27+H27</f>
        <v>3848.6782600000006</v>
      </c>
      <c r="J27" s="335">
        <v>37782.296732000003</v>
      </c>
      <c r="K27" s="128"/>
      <c r="L27" s="156"/>
      <c r="M27" s="156"/>
    </row>
    <row r="28" spans="1:13" ht="14.1" customHeight="1" x14ac:dyDescent="0.3">
      <c r="A28" s="22"/>
      <c r="B28" s="130"/>
      <c r="C28" s="264" t="s">
        <v>82</v>
      </c>
      <c r="D28" s="315">
        <v>30699</v>
      </c>
      <c r="E28" s="315">
        <v>28468</v>
      </c>
      <c r="F28" s="315">
        <v>104.85096</v>
      </c>
      <c r="G28" s="315">
        <v>26712.957439999998</v>
      </c>
      <c r="H28" s="334">
        <v>959</v>
      </c>
      <c r="I28" s="334">
        <f>E28-G28+H28</f>
        <v>2714.0425600000017</v>
      </c>
      <c r="J28" s="335">
        <v>27693.132386000001</v>
      </c>
      <c r="K28" s="128"/>
      <c r="L28" s="156"/>
      <c r="M28" s="156"/>
    </row>
    <row r="29" spans="1:13" ht="14.1" customHeight="1" x14ac:dyDescent="0.3">
      <c r="A29" s="22"/>
      <c r="B29" s="130"/>
      <c r="C29" s="264" t="s">
        <v>83</v>
      </c>
      <c r="D29" s="315">
        <v>15270</v>
      </c>
      <c r="E29" s="315">
        <v>13586</v>
      </c>
      <c r="F29" s="315">
        <f>G29-4189</f>
        <v>189</v>
      </c>
      <c r="G29" s="315">
        <f>H25+H26+H27+H28</f>
        <v>4378</v>
      </c>
      <c r="H29" s="334"/>
      <c r="I29" s="334">
        <f>E29-G29</f>
        <v>9208</v>
      </c>
      <c r="J29" s="335">
        <v>4135</v>
      </c>
      <c r="K29" s="128"/>
      <c r="L29" s="156"/>
      <c r="M29" s="156"/>
    </row>
    <row r="30" spans="1:13" ht="14.1" customHeight="1" x14ac:dyDescent="0.3">
      <c r="A30" s="23"/>
      <c r="B30" s="129"/>
      <c r="C30" s="265" t="s">
        <v>18</v>
      </c>
      <c r="D30" s="314">
        <v>27917</v>
      </c>
      <c r="E30" s="314">
        <v>28138</v>
      </c>
      <c r="F30" s="314">
        <v>1570.82116</v>
      </c>
      <c r="G30" s="314">
        <v>17669.32285</v>
      </c>
      <c r="H30" s="334"/>
      <c r="I30" s="332">
        <f>E30-G30</f>
        <v>10468.67715</v>
      </c>
      <c r="J30" s="333">
        <v>14086.865470000001</v>
      </c>
      <c r="K30" s="128"/>
      <c r="L30" s="156"/>
      <c r="M30" s="156"/>
    </row>
    <row r="31" spans="1:13" ht="14.1" customHeight="1" x14ac:dyDescent="0.3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124.94247999999999</v>
      </c>
      <c r="G31" s="314">
        <f>G32</f>
        <v>19264.04436</v>
      </c>
      <c r="H31" s="334"/>
      <c r="I31" s="332">
        <f>I32+I33</f>
        <v>1028.9556400000001</v>
      </c>
      <c r="J31" s="333">
        <f>J32</f>
        <v>18225.769700000001</v>
      </c>
      <c r="K31" s="128"/>
      <c r="L31" s="156"/>
      <c r="M31" s="156"/>
    </row>
    <row r="32" spans="1:13" ht="14.1" customHeight="1" x14ac:dyDescent="0.3">
      <c r="A32" s="22"/>
      <c r="B32" s="130"/>
      <c r="C32" s="264" t="s">
        <v>10</v>
      </c>
      <c r="D32" s="315">
        <v>18842</v>
      </c>
      <c r="E32" s="315">
        <v>18423</v>
      </c>
      <c r="F32" s="315">
        <f>206.94248-F36</f>
        <v>124.94247999999999</v>
      </c>
      <c r="G32" s="315">
        <f>22210.04436-G36</f>
        <v>19264.04436</v>
      </c>
      <c r="H32" s="334">
        <v>773</v>
      </c>
      <c r="I32" s="334">
        <f>E32-G32+H32</f>
        <v>-68.04435999999987</v>
      </c>
      <c r="J32" s="335">
        <f>21418.7697-J36</f>
        <v>18225.769700000001</v>
      </c>
      <c r="K32" s="128"/>
      <c r="L32" s="156"/>
      <c r="M32" s="156"/>
    </row>
    <row r="33" spans="1:13" ht="14.1" customHeight="1" thickBot="1" x14ac:dyDescent="0.35">
      <c r="A33" s="22"/>
      <c r="B33" s="130"/>
      <c r="C33" s="336" t="s">
        <v>84</v>
      </c>
      <c r="D33" s="316">
        <v>1870</v>
      </c>
      <c r="E33" s="316">
        <v>1870</v>
      </c>
      <c r="F33" s="316">
        <f>G33-741</f>
        <v>32</v>
      </c>
      <c r="G33" s="316">
        <f>H32</f>
        <v>773</v>
      </c>
      <c r="H33" s="337"/>
      <c r="I33" s="337">
        <f t="shared" ref="I33:I38" si="0">E33-G33</f>
        <v>1097</v>
      </c>
      <c r="J33" s="338">
        <v>502</v>
      </c>
      <c r="K33" s="128"/>
      <c r="L33" s="156"/>
      <c r="M33" s="156"/>
    </row>
    <row r="34" spans="1:13" ht="15.75" customHeight="1" thickBot="1" x14ac:dyDescent="0.35">
      <c r="B34" s="119"/>
      <c r="C34" s="173" t="s">
        <v>109</v>
      </c>
      <c r="D34" s="377">
        <v>2500</v>
      </c>
      <c r="E34" s="377">
        <v>2500</v>
      </c>
      <c r="F34" s="377">
        <v>11.4328</v>
      </c>
      <c r="G34" s="377">
        <v>1475.2129600000001</v>
      </c>
      <c r="H34" s="339"/>
      <c r="I34" s="339">
        <f t="shared" si="0"/>
        <v>1024.7870399999999</v>
      </c>
      <c r="J34" s="340">
        <v>2821.365632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7">
        <v>933</v>
      </c>
      <c r="E35" s="317">
        <v>933</v>
      </c>
      <c r="F35" s="317"/>
      <c r="G35" s="317">
        <v>443.49964999999997</v>
      </c>
      <c r="H35" s="318"/>
      <c r="I35" s="339">
        <f t="shared" si="0"/>
        <v>489.50035000000003</v>
      </c>
      <c r="J35" s="340">
        <v>452.00686000000002</v>
      </c>
      <c r="K35" s="128"/>
      <c r="L35" s="156"/>
      <c r="M35" s="156"/>
    </row>
    <row r="36" spans="1:13" ht="17.25" customHeight="1" thickBot="1" x14ac:dyDescent="0.35">
      <c r="B36" s="119"/>
      <c r="C36" s="173" t="s">
        <v>110</v>
      </c>
      <c r="D36" s="317">
        <v>3000</v>
      </c>
      <c r="E36" s="317">
        <v>3000</v>
      </c>
      <c r="F36" s="317">
        <f>G36-2864</f>
        <v>82</v>
      </c>
      <c r="G36" s="317">
        <v>2946</v>
      </c>
      <c r="H36" s="364"/>
      <c r="I36" s="318">
        <f t="shared" si="0"/>
        <v>54</v>
      </c>
      <c r="J36" s="321">
        <v>3193</v>
      </c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7">
        <v>7000</v>
      </c>
      <c r="E37" s="317">
        <v>7000</v>
      </c>
      <c r="F37" s="317">
        <v>9.5220300000000009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5">
      <c r="B38" s="119"/>
      <c r="C38" s="152" t="s">
        <v>112</v>
      </c>
      <c r="D38" s="317">
        <v>0</v>
      </c>
      <c r="E38" s="317">
        <v>0</v>
      </c>
      <c r="F38" s="317"/>
      <c r="G38" s="317">
        <v>17</v>
      </c>
      <c r="H38" s="318"/>
      <c r="I38" s="318">
        <f t="shared" si="0"/>
        <v>-17</v>
      </c>
      <c r="J38" s="321">
        <v>-41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2811.87014</v>
      </c>
      <c r="G39" s="319">
        <f>G20+G23+G34+G35+G36+G37+G38</f>
        <v>246953.50203000003</v>
      </c>
      <c r="H39" s="196">
        <f>H25+H26+H27+H28+H32</f>
        <v>5151</v>
      </c>
      <c r="I39" s="196">
        <f>I20+I23+I34+I35+I36+I37+I38</f>
        <v>86237.497969999982</v>
      </c>
      <c r="J39" s="207">
        <f>J20+J23+J34+J35+J36+J37+J38</f>
        <v>233384.42353999999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108</v>
      </c>
      <c r="D40" s="131"/>
      <c r="E40" s="131"/>
      <c r="F40" s="171"/>
      <c r="G40" s="171"/>
      <c r="H40" s="163"/>
      <c r="I40" s="163"/>
      <c r="J40" s="396"/>
      <c r="K40" s="395"/>
      <c r="L40" s="123"/>
      <c r="M40" s="123"/>
    </row>
    <row r="41" spans="1:13" s="16" customFormat="1" ht="14.1" customHeight="1" x14ac:dyDescent="0.3">
      <c r="B41" s="122"/>
      <c r="C41" s="132" t="s">
        <v>114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1" t="s">
        <v>129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3">
      <c r="B43" s="122"/>
      <c r="C43" s="201" t="s">
        <v>111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35">
      <c r="B44" s="133"/>
      <c r="C44" s="16" t="s">
        <v>113</v>
      </c>
      <c r="D44" s="362"/>
      <c r="E44" s="362"/>
      <c r="F44" s="362"/>
      <c r="G44" s="363"/>
      <c r="H44" s="104"/>
      <c r="I44" s="104"/>
      <c r="J44" s="154"/>
      <c r="K44" s="135"/>
      <c r="L44" s="123"/>
      <c r="M44" s="123"/>
    </row>
    <row r="45" spans="1:13" ht="12" customHeight="1" thickTop="1" x14ac:dyDescent="0.3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4" t="s">
        <v>1</v>
      </c>
      <c r="C47" s="425"/>
      <c r="D47" s="425"/>
      <c r="E47" s="425"/>
      <c r="F47" s="425"/>
      <c r="G47" s="425"/>
      <c r="H47" s="425"/>
      <c r="I47" s="425"/>
      <c r="J47" s="425"/>
      <c r="K47" s="426"/>
      <c r="L47" s="204"/>
      <c r="M47" s="204"/>
    </row>
    <row r="48" spans="1:13" ht="12" customHeight="1" thickBot="1" x14ac:dyDescent="0.35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407" t="s">
        <v>2</v>
      </c>
      <c r="D49" s="408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5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5">
      <c r="B55" s="417" t="s">
        <v>8</v>
      </c>
      <c r="C55" s="418"/>
      <c r="D55" s="418"/>
      <c r="E55" s="418"/>
      <c r="F55" s="418"/>
      <c r="G55" s="418"/>
      <c r="H55" s="418"/>
      <c r="I55" s="418"/>
      <c r="J55" s="418"/>
      <c r="K55" s="419"/>
      <c r="L55" s="204"/>
      <c r="M55" s="204"/>
    </row>
    <row r="56" spans="2:13" s="3" customFormat="1" ht="63" thickBot="1" x14ac:dyDescent="0.35">
      <c r="B56" s="142"/>
      <c r="C56" s="178" t="s">
        <v>19</v>
      </c>
      <c r="D56" s="402" t="s">
        <v>20</v>
      </c>
      <c r="E56" s="324" t="str">
        <f>F19</f>
        <v>LANDET KVANTUM UKE 23</v>
      </c>
      <c r="F56" s="324" t="str">
        <f>G19</f>
        <v>LANDET KVANTUM T.O.M UKE 23</v>
      </c>
      <c r="G56" s="324" t="str">
        <f>I19</f>
        <v>RESTKVOTER</v>
      </c>
      <c r="H56" s="325" t="str">
        <f>J19</f>
        <v>LANDET KVANTUM T.O.M. UKE 23 2019</v>
      </c>
      <c r="I56" s="143"/>
      <c r="J56" s="143"/>
      <c r="K56" s="144"/>
      <c r="L56" s="143"/>
      <c r="M56" s="143"/>
    </row>
    <row r="57" spans="2:13" ht="14.1" customHeight="1" x14ac:dyDescent="0.3">
      <c r="B57" s="145"/>
      <c r="C57" s="365" t="s">
        <v>32</v>
      </c>
      <c r="D57" s="420">
        <v>5386</v>
      </c>
      <c r="E57" s="403">
        <v>60.511769999999999</v>
      </c>
      <c r="F57" s="403">
        <v>589.51805000000002</v>
      </c>
      <c r="G57" s="422">
        <f>D57-F57-F58</f>
        <v>4143.5598900000005</v>
      </c>
      <c r="H57" s="347">
        <v>565.49033999999995</v>
      </c>
      <c r="I57" s="160"/>
      <c r="J57" s="160"/>
      <c r="K57" s="188"/>
      <c r="L57" s="105"/>
      <c r="M57" s="105"/>
    </row>
    <row r="58" spans="2:13" ht="14.1" customHeight="1" x14ac:dyDescent="0.3">
      <c r="B58" s="145"/>
      <c r="C58" s="146" t="s">
        <v>29</v>
      </c>
      <c r="D58" s="421"/>
      <c r="E58" s="401">
        <v>165.34575000000001</v>
      </c>
      <c r="F58" s="401">
        <v>652.92205999999999</v>
      </c>
      <c r="G58" s="423"/>
      <c r="H58" s="397">
        <v>946.19826999999998</v>
      </c>
      <c r="I58" s="160"/>
      <c r="J58" s="160"/>
      <c r="K58" s="188"/>
      <c r="L58" s="105"/>
      <c r="M58" s="105"/>
    </row>
    <row r="59" spans="2:13" ht="14.1" customHeight="1" thickBot="1" x14ac:dyDescent="0.35">
      <c r="B59" s="145"/>
      <c r="C59" s="147" t="s">
        <v>76</v>
      </c>
      <c r="D59" s="377">
        <v>200</v>
      </c>
      <c r="E59" s="404">
        <v>0.43009999999999998</v>
      </c>
      <c r="F59" s="404">
        <v>80.175200000000004</v>
      </c>
      <c r="G59" s="400">
        <f>D59-F59</f>
        <v>119.8248</v>
      </c>
      <c r="H59" s="398">
        <v>61.200490000000002</v>
      </c>
      <c r="I59" s="160"/>
      <c r="J59" s="160"/>
      <c r="K59" s="188"/>
      <c r="L59" s="105"/>
      <c r="M59" s="105"/>
    </row>
    <row r="60" spans="2:13" s="97" customFormat="1" ht="15.6" customHeight="1" x14ac:dyDescent="0.3">
      <c r="B60" s="161"/>
      <c r="C60" s="148" t="s">
        <v>58</v>
      </c>
      <c r="D60" s="346">
        <v>8078</v>
      </c>
      <c r="E60" s="371">
        <f>E61+E62+E63</f>
        <v>2796.9007000000001</v>
      </c>
      <c r="F60" s="371">
        <f>F61+F62+F63</f>
        <v>2870.5367800000004</v>
      </c>
      <c r="G60" s="371">
        <f>D60-F60</f>
        <v>5207.4632199999996</v>
      </c>
      <c r="H60" s="397">
        <f>H61+H62+H63</f>
        <v>4859.7911899999999</v>
      </c>
      <c r="I60" s="162"/>
      <c r="J60" s="162"/>
      <c r="K60" s="188"/>
      <c r="L60" s="105"/>
      <c r="M60" s="105"/>
    </row>
    <row r="61" spans="2:13" s="22" customFormat="1" ht="14.1" customHeight="1" x14ac:dyDescent="0.3">
      <c r="B61" s="149"/>
      <c r="C61" s="150" t="s">
        <v>33</v>
      </c>
      <c r="D61" s="239"/>
      <c r="E61" s="356">
        <v>1137.2801999999999</v>
      </c>
      <c r="F61" s="356">
        <v>1142.4857500000001</v>
      </c>
      <c r="G61" s="356"/>
      <c r="H61" s="357">
        <v>1912.99307</v>
      </c>
      <c r="I61" s="151"/>
      <c r="J61" s="151"/>
      <c r="K61" s="188"/>
      <c r="L61" s="105"/>
      <c r="M61" s="105"/>
    </row>
    <row r="62" spans="2:13" s="22" customFormat="1" ht="14.1" customHeight="1" x14ac:dyDescent="0.3">
      <c r="B62" s="149"/>
      <c r="C62" s="150" t="s">
        <v>34</v>
      </c>
      <c r="D62" s="239"/>
      <c r="E62" s="356">
        <v>839.29169999999999</v>
      </c>
      <c r="F62" s="356">
        <v>883.52481</v>
      </c>
      <c r="G62" s="356"/>
      <c r="H62" s="357">
        <v>1886.1670999999999</v>
      </c>
      <c r="I62" s="175"/>
      <c r="J62" s="175"/>
      <c r="K62" s="188"/>
      <c r="L62" s="105"/>
      <c r="M62" s="105"/>
    </row>
    <row r="63" spans="2:13" s="22" customFormat="1" ht="14.1" customHeight="1" thickBot="1" x14ac:dyDescent="0.35">
      <c r="B63" s="149"/>
      <c r="C63" s="223" t="s">
        <v>35</v>
      </c>
      <c r="D63" s="240"/>
      <c r="E63" s="366">
        <v>820.3288</v>
      </c>
      <c r="F63" s="366">
        <v>844.52621999999997</v>
      </c>
      <c r="G63" s="366"/>
      <c r="H63" s="370">
        <v>1060.63102</v>
      </c>
      <c r="I63" s="175"/>
      <c r="J63" s="175"/>
      <c r="K63" s="188"/>
      <c r="L63" s="105"/>
      <c r="M63" s="105"/>
    </row>
    <row r="64" spans="2:13" ht="14.1" customHeight="1" thickBot="1" x14ac:dyDescent="0.35">
      <c r="B64" s="119"/>
      <c r="C64" s="152" t="s">
        <v>36</v>
      </c>
      <c r="D64" s="225">
        <v>91</v>
      </c>
      <c r="E64" s="368"/>
      <c r="F64" s="368"/>
      <c r="G64" s="368">
        <f>D64-F64</f>
        <v>91</v>
      </c>
      <c r="H64" s="369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5">
      <c r="B65" s="119"/>
      <c r="C65" s="152" t="s">
        <v>14</v>
      </c>
      <c r="D65" s="224"/>
      <c r="E65" s="372"/>
      <c r="F65" s="372"/>
      <c r="G65" s="372"/>
      <c r="H65" s="399">
        <v>1.968</v>
      </c>
      <c r="I65" s="156"/>
      <c r="J65" s="156"/>
      <c r="K65" s="188"/>
      <c r="L65" s="105"/>
      <c r="M65" s="105"/>
    </row>
    <row r="66" spans="2:13" s="3" customFormat="1" ht="16.5" customHeight="1" thickBot="1" x14ac:dyDescent="0.35">
      <c r="B66" s="117"/>
      <c r="C66" s="179" t="s">
        <v>9</v>
      </c>
      <c r="D66" s="186">
        <f>D57+D59+D60+D64</f>
        <v>13755</v>
      </c>
      <c r="E66" s="199">
        <f>E57+E58+E59+E60+E64+E65</f>
        <v>3023.1883200000002</v>
      </c>
      <c r="F66" s="199">
        <f>F57+F58+F59+F60+F64+F65</f>
        <v>4193.1520900000005</v>
      </c>
      <c r="G66" s="199">
        <f>D66-F66</f>
        <v>9561.8479100000004</v>
      </c>
      <c r="H66" s="197">
        <f>H57+H58+H59+H60+H64+H65</f>
        <v>6434.7126399999997</v>
      </c>
      <c r="I66" s="172"/>
      <c r="J66" s="172"/>
      <c r="K66" s="188"/>
      <c r="L66" s="105"/>
      <c r="M66" s="105"/>
    </row>
    <row r="67" spans="2:13" s="3" customFormat="1" ht="19.350000000000001" customHeight="1" thickBot="1" x14ac:dyDescent="0.35">
      <c r="B67" s="157"/>
      <c r="C67" s="432" t="s">
        <v>118</v>
      </c>
      <c r="D67" s="432"/>
      <c r="E67" s="432"/>
      <c r="F67" s="432"/>
      <c r="G67" s="432"/>
      <c r="H67" s="174"/>
      <c r="I67" s="158"/>
      <c r="J67" s="158"/>
      <c r="K67" s="159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4" t="s">
        <v>1</v>
      </c>
      <c r="C72" s="425"/>
      <c r="D72" s="425"/>
      <c r="E72" s="425"/>
      <c r="F72" s="425"/>
      <c r="G72" s="425"/>
      <c r="H72" s="425"/>
      <c r="I72" s="425"/>
      <c r="J72" s="425"/>
      <c r="K72" s="426"/>
      <c r="L72" s="204"/>
      <c r="M72" s="204"/>
    </row>
    <row r="73" spans="2:13" ht="4.5" customHeight="1" thickBot="1" x14ac:dyDescent="0.35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5">
      <c r="B74" s="117"/>
      <c r="C74" s="415" t="s">
        <v>2</v>
      </c>
      <c r="D74" s="416"/>
      <c r="E74" s="415" t="s">
        <v>20</v>
      </c>
      <c r="F74" s="427"/>
      <c r="G74" s="415" t="s">
        <v>21</v>
      </c>
      <c r="H74" s="416"/>
      <c r="I74" s="156"/>
      <c r="J74" s="156"/>
      <c r="K74" s="115"/>
      <c r="L74" s="136"/>
      <c r="M74" s="136"/>
    </row>
    <row r="75" spans="2:13" ht="14.4" x14ac:dyDescent="0.3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4.4" x14ac:dyDescent="0.3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6.8" thickBot="1" x14ac:dyDescent="0.35">
      <c r="B77" s="247"/>
      <c r="C77" s="165" t="s">
        <v>125</v>
      </c>
      <c r="D77" s="169">
        <v>13682</v>
      </c>
      <c r="E77" s="165" t="s">
        <v>93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5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3">
      <c r="B79" s="247"/>
      <c r="C79" s="311" t="s">
        <v>126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3">
      <c r="B80" s="247"/>
      <c r="C80" s="431"/>
      <c r="D80" s="431"/>
      <c r="E80" s="431"/>
      <c r="F80" s="431"/>
      <c r="G80" s="431"/>
      <c r="H80" s="431"/>
      <c r="I80" s="254"/>
      <c r="J80" s="255"/>
      <c r="K80" s="252"/>
      <c r="L80" s="255"/>
      <c r="M80" s="118"/>
    </row>
    <row r="81" spans="1:13" ht="6" customHeight="1" thickBot="1" x14ac:dyDescent="0.35">
      <c r="B81" s="247"/>
      <c r="C81" s="431"/>
      <c r="D81" s="431"/>
      <c r="E81" s="431"/>
      <c r="F81" s="431"/>
      <c r="G81" s="431"/>
      <c r="H81" s="431"/>
      <c r="I81" s="255"/>
      <c r="J81" s="255"/>
      <c r="K81" s="252"/>
      <c r="L81" s="255"/>
      <c r="M81" s="118"/>
    </row>
    <row r="82" spans="1:13" ht="14.1" customHeight="1" x14ac:dyDescent="0.3">
      <c r="B82" s="428" t="s">
        <v>8</v>
      </c>
      <c r="C82" s="429"/>
      <c r="D82" s="429"/>
      <c r="E82" s="429"/>
      <c r="F82" s="429"/>
      <c r="G82" s="429"/>
      <c r="H82" s="429"/>
      <c r="I82" s="429"/>
      <c r="J82" s="429"/>
      <c r="K82" s="430"/>
      <c r="L82" s="292"/>
      <c r="M82" s="204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5">
      <c r="A84" s="120"/>
      <c r="B84" s="118"/>
      <c r="C84" s="178" t="s">
        <v>19</v>
      </c>
      <c r="D84" s="323" t="s">
        <v>70</v>
      </c>
      <c r="E84" s="323" t="s">
        <v>98</v>
      </c>
      <c r="F84" s="194" t="str">
        <f>F19</f>
        <v>LANDET KVANTUM UKE 23</v>
      </c>
      <c r="G84" s="194" t="str">
        <f>G19</f>
        <v>LANDET KVANTUM T.O.M UKE 23</v>
      </c>
      <c r="H84" s="194" t="str">
        <f>I19</f>
        <v>RESTKVOTER</v>
      </c>
      <c r="I84" s="195" t="str">
        <f>J19</f>
        <v>LANDET KVANTUM T.O.M. UKE 23 2019</v>
      </c>
      <c r="J84" s="118"/>
      <c r="K84" s="10"/>
      <c r="L84" s="118"/>
      <c r="M84" s="118"/>
    </row>
    <row r="85" spans="1:13" ht="14.1" customHeight="1" x14ac:dyDescent="0.3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307.56139999999999</v>
      </c>
      <c r="G85" s="312">
        <f>G86+G87</f>
        <v>24513.772509999999</v>
      </c>
      <c r="H85" s="326">
        <f>H86+H87</f>
        <v>14248.227489999999</v>
      </c>
      <c r="I85" s="327">
        <f>I86+I87</f>
        <v>25750.18692</v>
      </c>
      <c r="J85" s="156"/>
      <c r="K85" s="128"/>
      <c r="L85" s="156"/>
      <c r="M85" s="156"/>
    </row>
    <row r="86" spans="1:13" ht="14.1" customHeight="1" x14ac:dyDescent="0.3">
      <c r="A86" s="120"/>
      <c r="B86" s="118"/>
      <c r="C86" s="259" t="s">
        <v>12</v>
      </c>
      <c r="D86" s="313">
        <v>39465</v>
      </c>
      <c r="E86" s="313">
        <v>37937</v>
      </c>
      <c r="F86" s="313">
        <v>307.56139999999999</v>
      </c>
      <c r="G86" s="313">
        <v>24274.42151</v>
      </c>
      <c r="H86" s="328">
        <f>E86-G86</f>
        <v>13662.57849</v>
      </c>
      <c r="I86" s="329">
        <v>25440.839769999999</v>
      </c>
      <c r="J86" s="156"/>
      <c r="K86" s="128"/>
      <c r="L86" s="156"/>
      <c r="M86" s="156"/>
    </row>
    <row r="87" spans="1:13" ht="15" thickBot="1" x14ac:dyDescent="0.35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239.351</v>
      </c>
      <c r="H87" s="330">
        <f>E87-G87</f>
        <v>585.649</v>
      </c>
      <c r="I87" s="331">
        <v>309.34715</v>
      </c>
      <c r="J87" s="156"/>
      <c r="K87" s="128"/>
      <c r="L87" s="156"/>
      <c r="M87" s="156"/>
    </row>
    <row r="88" spans="1:13" ht="14.1" customHeight="1" x14ac:dyDescent="0.3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1188.5481</v>
      </c>
      <c r="G88" s="312">
        <f t="shared" si="2"/>
        <v>30717.251480000003</v>
      </c>
      <c r="H88" s="326">
        <f>H89+H94+H95</f>
        <v>40056.748519999994</v>
      </c>
      <c r="I88" s="327">
        <f t="shared" si="2"/>
        <v>31252.626789999998</v>
      </c>
      <c r="J88" s="156"/>
      <c r="K88" s="128"/>
      <c r="L88" s="156"/>
      <c r="M88" s="156"/>
    </row>
    <row r="89" spans="1:13" ht="15.75" customHeight="1" x14ac:dyDescent="0.3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430.98518000000001</v>
      </c>
      <c r="G89" s="314">
        <f t="shared" si="4"/>
        <v>23959.514130000003</v>
      </c>
      <c r="H89" s="332">
        <f>H90+H91+H92+H93</f>
        <v>30372.485869999997</v>
      </c>
      <c r="I89" s="333">
        <f t="shared" si="4"/>
        <v>23523.397959999998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4" t="s">
        <v>22</v>
      </c>
      <c r="D90" s="315">
        <v>13337</v>
      </c>
      <c r="E90" s="315">
        <v>14884</v>
      </c>
      <c r="F90" s="315">
        <v>63.509599999999999</v>
      </c>
      <c r="G90" s="315">
        <v>3125.15319</v>
      </c>
      <c r="H90" s="334">
        <f t="shared" ref="H90:H98" si="5">E90-G90</f>
        <v>11758.846809999999</v>
      </c>
      <c r="I90" s="335">
        <v>3036.7734700000001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4" t="s">
        <v>23</v>
      </c>
      <c r="D91" s="315">
        <v>13743</v>
      </c>
      <c r="E91" s="315">
        <v>15259</v>
      </c>
      <c r="F91" s="315">
        <v>102.42492</v>
      </c>
      <c r="G91" s="315">
        <v>7511.0223299999998</v>
      </c>
      <c r="H91" s="334">
        <f t="shared" si="5"/>
        <v>7747.9776700000002</v>
      </c>
      <c r="I91" s="335">
        <v>6865.5486099999998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4" t="s">
        <v>24</v>
      </c>
      <c r="D92" s="315">
        <v>14275</v>
      </c>
      <c r="E92" s="315">
        <v>15859</v>
      </c>
      <c r="F92" s="315">
        <v>172.85648</v>
      </c>
      <c r="G92" s="315">
        <v>7894.8860400000003</v>
      </c>
      <c r="H92" s="334">
        <f t="shared" si="5"/>
        <v>7964.1139599999997</v>
      </c>
      <c r="I92" s="335">
        <v>8257.8494599999995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4" t="s">
        <v>82</v>
      </c>
      <c r="D93" s="315">
        <v>8691</v>
      </c>
      <c r="E93" s="315">
        <v>8330</v>
      </c>
      <c r="F93" s="315">
        <v>92.194180000000003</v>
      </c>
      <c r="G93" s="315">
        <v>5428.4525700000004</v>
      </c>
      <c r="H93" s="334">
        <f t="shared" si="5"/>
        <v>2901.5474299999996</v>
      </c>
      <c r="I93" s="335">
        <v>5363.22642</v>
      </c>
      <c r="J93" s="156"/>
      <c r="K93" s="128"/>
      <c r="L93" s="156"/>
      <c r="M93" s="156"/>
    </row>
    <row r="94" spans="1:13" ht="14.1" customHeight="1" x14ac:dyDescent="0.3">
      <c r="A94" s="115"/>
      <c r="B94" s="136"/>
      <c r="C94" s="265" t="s">
        <v>29</v>
      </c>
      <c r="D94" s="314">
        <v>11810</v>
      </c>
      <c r="E94" s="314">
        <v>11135</v>
      </c>
      <c r="F94" s="314">
        <v>734.81295999999998</v>
      </c>
      <c r="G94" s="314">
        <v>5785.4795800000002</v>
      </c>
      <c r="H94" s="332">
        <f t="shared" si="5"/>
        <v>5349.5204199999998</v>
      </c>
      <c r="I94" s="333">
        <v>6921.3547600000002</v>
      </c>
      <c r="J94" s="156"/>
      <c r="K94" s="128"/>
      <c r="L94" s="156"/>
      <c r="M94" s="156"/>
    </row>
    <row r="95" spans="1:13" ht="14.1" customHeight="1" thickBot="1" x14ac:dyDescent="0.35">
      <c r="A95" s="120"/>
      <c r="B95" s="39"/>
      <c r="C95" s="266" t="s">
        <v>79</v>
      </c>
      <c r="D95" s="320">
        <v>5249</v>
      </c>
      <c r="E95" s="320">
        <v>5307</v>
      </c>
      <c r="F95" s="320">
        <v>22.749960000000002</v>
      </c>
      <c r="G95" s="320">
        <v>972.25777000000005</v>
      </c>
      <c r="H95" s="343">
        <f t="shared" si="5"/>
        <v>4334.7422299999998</v>
      </c>
      <c r="I95" s="344">
        <v>807.87406999999996</v>
      </c>
      <c r="J95" s="156"/>
      <c r="K95" s="128"/>
      <c r="L95" s="156"/>
      <c r="M95" s="156"/>
    </row>
    <row r="96" spans="1:13" ht="15" thickBot="1" x14ac:dyDescent="0.35">
      <c r="A96" s="120"/>
      <c r="B96" s="39"/>
      <c r="C96" s="173" t="s">
        <v>13</v>
      </c>
      <c r="D96" s="377">
        <v>351</v>
      </c>
      <c r="E96" s="377">
        <v>351</v>
      </c>
      <c r="F96" s="377"/>
      <c r="G96" s="377">
        <v>9.4123000000000001</v>
      </c>
      <c r="H96" s="339">
        <f t="shared" si="5"/>
        <v>341.58769999999998</v>
      </c>
      <c r="I96" s="340">
        <v>17.88006</v>
      </c>
      <c r="J96" s="156"/>
      <c r="K96" s="128"/>
      <c r="L96" s="156"/>
      <c r="M96" s="156"/>
    </row>
    <row r="97" spans="1:13" ht="16.8" thickBot="1" x14ac:dyDescent="0.35">
      <c r="A97" s="120"/>
      <c r="B97" s="118"/>
      <c r="C97" s="173" t="s">
        <v>61</v>
      </c>
      <c r="D97" s="317">
        <v>300</v>
      </c>
      <c r="E97" s="317">
        <v>300</v>
      </c>
      <c r="F97" s="317">
        <v>0.20150000000000001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5">
      <c r="A98" s="120"/>
      <c r="B98" s="118"/>
      <c r="C98" s="257" t="s">
        <v>115</v>
      </c>
      <c r="D98" s="317"/>
      <c r="E98" s="317"/>
      <c r="F98" s="317"/>
      <c r="G98" s="317">
        <v>7</v>
      </c>
      <c r="H98" s="318">
        <f t="shared" si="5"/>
        <v>-7</v>
      </c>
      <c r="I98" s="321">
        <v>36</v>
      </c>
      <c r="J98" s="156"/>
      <c r="K98" s="128"/>
      <c r="L98" s="156"/>
      <c r="M98" s="156"/>
    </row>
    <row r="99" spans="1:13" ht="16.2" thickBot="1" x14ac:dyDescent="0.35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1496.3109999999999</v>
      </c>
      <c r="G99" s="319">
        <f t="shared" si="6"/>
        <v>55547.436290000005</v>
      </c>
      <c r="H99" s="221">
        <f>H85+H88+H96+H97+H98</f>
        <v>54639.563709999988</v>
      </c>
      <c r="I99" s="197">
        <f>I85+I88+I96+I97+I98</f>
        <v>57356.693770000005</v>
      </c>
      <c r="J99" s="156"/>
      <c r="K99" s="128"/>
      <c r="L99" s="156"/>
      <c r="M99" s="156"/>
    </row>
    <row r="100" spans="1:13" ht="14.4" x14ac:dyDescent="0.3">
      <c r="A100" s="120"/>
      <c r="B100" s="118"/>
      <c r="C100" s="123" t="s">
        <v>117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">
      <c r="B101" s="13"/>
      <c r="C101" s="201" t="s">
        <v>128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">
      <c r="B102" s="122"/>
      <c r="C102" s="201" t="s">
        <v>103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35">
      <c r="B103" s="24"/>
      <c r="C103" s="202" t="s">
        <v>116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5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3">
      <c r="B106" s="424" t="s">
        <v>1</v>
      </c>
      <c r="C106" s="425"/>
      <c r="D106" s="425"/>
      <c r="E106" s="425"/>
      <c r="F106" s="425"/>
      <c r="G106" s="425"/>
      <c r="H106" s="425"/>
      <c r="I106" s="425"/>
      <c r="J106" s="425"/>
      <c r="K106" s="426"/>
      <c r="L106" s="204"/>
      <c r="M106" s="204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5">
      <c r="B108" s="2"/>
      <c r="C108" s="415" t="s">
        <v>2</v>
      </c>
      <c r="D108" s="416"/>
      <c r="E108" s="415" t="s">
        <v>20</v>
      </c>
      <c r="F108" s="416"/>
      <c r="G108" s="415" t="s">
        <v>21</v>
      </c>
      <c r="H108" s="416"/>
      <c r="I108" s="38"/>
      <c r="J108" s="156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3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3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5">
      <c r="B112" s="43"/>
      <c r="C112" s="381"/>
      <c r="D112" s="379"/>
      <c r="E112" s="379" t="s">
        <v>77</v>
      </c>
      <c r="F112" s="169">
        <v>3861</v>
      </c>
      <c r="G112" s="11"/>
      <c r="H112" s="381"/>
      <c r="I112" s="38"/>
      <c r="J112" s="156"/>
      <c r="K112" s="10"/>
      <c r="L112" s="118"/>
      <c r="M112" s="118"/>
    </row>
    <row r="113" spans="2:13" ht="14.1" customHeight="1" thickBot="1" x14ac:dyDescent="0.35">
      <c r="B113" s="9"/>
      <c r="C113" s="12" t="s">
        <v>31</v>
      </c>
      <c r="D113" s="170">
        <f>D109+D110+D111</f>
        <v>171982</v>
      </c>
      <c r="E113" s="380" t="s">
        <v>7</v>
      </c>
      <c r="F113" s="170">
        <f>F109+F110+F111+F112</f>
        <v>156482</v>
      </c>
      <c r="G113" s="121" t="s">
        <v>6</v>
      </c>
      <c r="H113" s="37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">
      <c r="B114" s="13"/>
      <c r="C114" s="123" t="s">
        <v>119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3">
      <c r="B116" s="417" t="s">
        <v>8</v>
      </c>
      <c r="C116" s="418"/>
      <c r="D116" s="418"/>
      <c r="E116" s="418"/>
      <c r="F116" s="418"/>
      <c r="G116" s="418"/>
      <c r="H116" s="418"/>
      <c r="I116" s="418"/>
      <c r="J116" s="418"/>
      <c r="K116" s="419"/>
      <c r="L116" s="204"/>
      <c r="M116" s="204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5">
      <c r="B118" s="2"/>
      <c r="C118" s="217" t="s">
        <v>19</v>
      </c>
      <c r="D118" s="178" t="s">
        <v>70</v>
      </c>
      <c r="E118" s="178" t="s">
        <v>99</v>
      </c>
      <c r="F118" s="187" t="str">
        <f>F19</f>
        <v>LANDET KVANTUM UKE 23</v>
      </c>
      <c r="G118" s="194" t="str">
        <f>G19</f>
        <v>LANDET KVANTUM T.O.M UKE 23</v>
      </c>
      <c r="H118" s="194" t="str">
        <f>I19</f>
        <v>RESTKVOTER</v>
      </c>
      <c r="I118" s="195" t="str">
        <f>J19</f>
        <v>LANDET KVANTUM T.O.M. UKE 23 2019</v>
      </c>
      <c r="J118" s="4"/>
      <c r="K118" s="1"/>
      <c r="L118" s="4"/>
      <c r="M118" s="4"/>
    </row>
    <row r="119" spans="2:13" s="70" customFormat="1" ht="14.1" customHeight="1" x14ac:dyDescent="0.3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322.42172999999997</v>
      </c>
      <c r="G119" s="231">
        <f t="shared" si="8"/>
        <v>33868.73014</v>
      </c>
      <c r="H119" s="345">
        <f t="shared" si="8"/>
        <v>15407.15149</v>
      </c>
      <c r="I119" s="347">
        <f t="shared" si="8"/>
        <v>28802.415999999997</v>
      </c>
      <c r="J119" s="156"/>
      <c r="K119" s="128"/>
      <c r="L119" s="156"/>
      <c r="M119" s="156"/>
    </row>
    <row r="120" spans="2:13" ht="14.1" customHeight="1" x14ac:dyDescent="0.3">
      <c r="B120" s="9"/>
      <c r="C120" s="259" t="s">
        <v>12</v>
      </c>
      <c r="D120" s="243">
        <v>45176</v>
      </c>
      <c r="E120" s="243">
        <v>41220</v>
      </c>
      <c r="F120" s="243">
        <v>259.79372999999998</v>
      </c>
      <c r="G120" s="243">
        <v>30286.011470000001</v>
      </c>
      <c r="H120" s="348">
        <v>13256.07516</v>
      </c>
      <c r="I120" s="349">
        <v>23561.264439999999</v>
      </c>
      <c r="J120" s="156"/>
      <c r="K120" s="128"/>
      <c r="L120" s="156"/>
      <c r="M120" s="156"/>
    </row>
    <row r="121" spans="2:13" ht="14.1" customHeight="1" x14ac:dyDescent="0.3">
      <c r="B121" s="9"/>
      <c r="C121" s="259" t="s">
        <v>11</v>
      </c>
      <c r="D121" s="243">
        <v>10794</v>
      </c>
      <c r="E121" s="243">
        <v>10337</v>
      </c>
      <c r="F121" s="243">
        <v>62.628</v>
      </c>
      <c r="G121" s="243">
        <v>3582.7186700000002</v>
      </c>
      <c r="H121" s="348">
        <v>1651.0763300000001</v>
      </c>
      <c r="I121" s="349">
        <v>5241.1515600000002</v>
      </c>
      <c r="J121" s="156"/>
      <c r="K121" s="128"/>
      <c r="L121" s="156"/>
      <c r="M121" s="156"/>
    </row>
    <row r="122" spans="2:13" ht="15" thickBot="1" x14ac:dyDescent="0.35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5">
      <c r="B123" s="99"/>
      <c r="C123" s="261" t="s">
        <v>38</v>
      </c>
      <c r="D123" s="294">
        <v>38155</v>
      </c>
      <c r="E123" s="294">
        <v>34652</v>
      </c>
      <c r="F123" s="294">
        <v>1959.58566</v>
      </c>
      <c r="G123" s="294">
        <v>9170.9155699999992</v>
      </c>
      <c r="H123" s="297">
        <f>E123-G123</f>
        <v>25481.084430000003</v>
      </c>
      <c r="I123" s="299">
        <v>11468.307989999999</v>
      </c>
      <c r="J123" s="100"/>
      <c r="K123" s="128"/>
      <c r="L123" s="156"/>
      <c r="M123" s="156"/>
    </row>
    <row r="124" spans="2:13" s="70" customFormat="1" ht="14.25" customHeight="1" thickBot="1" x14ac:dyDescent="0.35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580.94362000000001</v>
      </c>
      <c r="G124" s="225">
        <f>G133+G130+G125</f>
        <v>31492.573270000001</v>
      </c>
      <c r="H124" s="352">
        <f>H125+H130+H133</f>
        <v>22149.426730000003</v>
      </c>
      <c r="I124" s="353">
        <f>I125+I130+I133</f>
        <v>35984.740579999998</v>
      </c>
      <c r="J124" s="118"/>
      <c r="K124" s="128"/>
      <c r="L124" s="156"/>
      <c r="M124" s="156"/>
    </row>
    <row r="125" spans="2:13" ht="15.75" customHeight="1" x14ac:dyDescent="0.3">
      <c r="B125" s="2"/>
      <c r="C125" s="263" t="s">
        <v>85</v>
      </c>
      <c r="D125" s="367">
        <f>D126+D127+D128+D129</f>
        <v>44969</v>
      </c>
      <c r="E125" s="367">
        <f>E126+E127+E128+E129</f>
        <v>40509</v>
      </c>
      <c r="F125" s="367">
        <f>F126+F127+F128+F129</f>
        <v>452.11526000000003</v>
      </c>
      <c r="G125" s="367">
        <f>G126+G127+G129+G128</f>
        <v>22800.803020000003</v>
      </c>
      <c r="H125" s="354">
        <f>H126+H127+H128+H129</f>
        <v>17708.196980000001</v>
      </c>
      <c r="I125" s="355">
        <f>I126+I127+I128+I129</f>
        <v>26509.085419999999</v>
      </c>
      <c r="J125" s="4"/>
      <c r="K125" s="128"/>
      <c r="L125" s="156"/>
      <c r="M125" s="156"/>
    </row>
    <row r="126" spans="2:13" s="22" customFormat="1" ht="14.1" customHeight="1" x14ac:dyDescent="0.3">
      <c r="B126" s="45"/>
      <c r="C126" s="264" t="s">
        <v>22</v>
      </c>
      <c r="D126" s="239">
        <v>11917</v>
      </c>
      <c r="E126" s="239">
        <v>12976</v>
      </c>
      <c r="F126" s="239">
        <v>167.89658</v>
      </c>
      <c r="G126" s="239">
        <v>4569.1823599999998</v>
      </c>
      <c r="H126" s="356">
        <f t="shared" ref="H126:H138" si="9">E126-G126</f>
        <v>8406.8176400000011</v>
      </c>
      <c r="I126" s="357">
        <v>4281.3473400000003</v>
      </c>
      <c r="J126" s="46"/>
      <c r="K126" s="128"/>
      <c r="L126" s="156"/>
      <c r="M126" s="156"/>
    </row>
    <row r="127" spans="2:13" s="22" customFormat="1" ht="14.1" customHeight="1" x14ac:dyDescent="0.3">
      <c r="B127" s="130"/>
      <c r="C127" s="264" t="s">
        <v>23</v>
      </c>
      <c r="D127" s="239">
        <v>12852</v>
      </c>
      <c r="E127" s="239">
        <v>10724</v>
      </c>
      <c r="F127" s="239">
        <v>97.147180000000006</v>
      </c>
      <c r="G127" s="239">
        <v>6313.16381</v>
      </c>
      <c r="H127" s="356">
        <f t="shared" si="9"/>
        <v>4410.83619</v>
      </c>
      <c r="I127" s="357">
        <v>7123.2655400000003</v>
      </c>
      <c r="J127" s="136"/>
      <c r="K127" s="128"/>
      <c r="L127" s="156"/>
      <c r="M127" s="156"/>
    </row>
    <row r="128" spans="2:13" s="22" customFormat="1" ht="14.1" customHeight="1" x14ac:dyDescent="0.3">
      <c r="B128" s="130"/>
      <c r="C128" s="264" t="s">
        <v>24</v>
      </c>
      <c r="D128" s="239">
        <v>11166</v>
      </c>
      <c r="E128" s="239">
        <v>8990</v>
      </c>
      <c r="F128" s="239">
        <v>105.55815</v>
      </c>
      <c r="G128" s="239">
        <v>6755.0126300000002</v>
      </c>
      <c r="H128" s="356">
        <f t="shared" si="9"/>
        <v>2234.9873699999998</v>
      </c>
      <c r="I128" s="357">
        <v>7782.8178500000004</v>
      </c>
      <c r="J128" s="136"/>
      <c r="K128" s="128"/>
      <c r="L128" s="156"/>
      <c r="M128" s="156"/>
    </row>
    <row r="129" spans="2:13" s="22" customFormat="1" ht="14.1" customHeight="1" x14ac:dyDescent="0.3">
      <c r="B129" s="130"/>
      <c r="C129" s="264" t="s">
        <v>82</v>
      </c>
      <c r="D129" s="239">
        <v>9034</v>
      </c>
      <c r="E129" s="239">
        <v>7819</v>
      </c>
      <c r="F129" s="239">
        <v>81.513350000000003</v>
      </c>
      <c r="G129" s="239">
        <v>5163.4442200000003</v>
      </c>
      <c r="H129" s="356">
        <f t="shared" si="9"/>
        <v>2655.5557799999997</v>
      </c>
      <c r="I129" s="357">
        <v>7321.6546900000003</v>
      </c>
      <c r="J129" s="136"/>
      <c r="K129" s="128"/>
      <c r="L129" s="156"/>
      <c r="M129" s="156"/>
    </row>
    <row r="130" spans="2:13" s="23" customFormat="1" ht="14.1" customHeight="1" x14ac:dyDescent="0.3">
      <c r="B130" s="20"/>
      <c r="C130" s="265" t="s">
        <v>18</v>
      </c>
      <c r="D130" s="232">
        <f>D132+D131</f>
        <v>6380</v>
      </c>
      <c r="E130" s="232">
        <v>5924</v>
      </c>
      <c r="F130" s="232">
        <v>4.1682800000000002</v>
      </c>
      <c r="G130" s="232">
        <v>5622.8327399999998</v>
      </c>
      <c r="H130" s="358">
        <f t="shared" si="9"/>
        <v>301.16726000000017</v>
      </c>
      <c r="I130" s="406">
        <v>6208.3131400000002</v>
      </c>
      <c r="J130" s="39"/>
      <c r="K130" s="128"/>
      <c r="L130" s="156"/>
      <c r="M130" s="156"/>
    </row>
    <row r="131" spans="2:13" ht="14.1" customHeight="1" x14ac:dyDescent="0.3">
      <c r="B131" s="9"/>
      <c r="C131" s="264" t="s">
        <v>40</v>
      </c>
      <c r="D131" s="239">
        <v>5880</v>
      </c>
      <c r="E131" s="239">
        <f>E130-500</f>
        <v>5424</v>
      </c>
      <c r="F131" s="239">
        <v>2.86958</v>
      </c>
      <c r="G131" s="239">
        <v>5598.0672400000003</v>
      </c>
      <c r="H131" s="356">
        <f t="shared" si="9"/>
        <v>-174.06724000000031</v>
      </c>
      <c r="I131" s="357">
        <v>6169.5345299999999</v>
      </c>
      <c r="J131" s="118"/>
      <c r="K131" s="128"/>
      <c r="L131" s="156"/>
      <c r="M131" s="156"/>
    </row>
    <row r="132" spans="2:13" ht="14.1" customHeight="1" x14ac:dyDescent="0.3">
      <c r="B132" s="20"/>
      <c r="C132" s="264" t="s">
        <v>41</v>
      </c>
      <c r="D132" s="239">
        <v>500</v>
      </c>
      <c r="E132" s="239">
        <v>500</v>
      </c>
      <c r="F132" s="239">
        <f>F130-F131</f>
        <v>1.2987000000000002</v>
      </c>
      <c r="G132" s="239">
        <f>G130-G131</f>
        <v>24.76549999999952</v>
      </c>
      <c r="H132" s="356">
        <f t="shared" si="9"/>
        <v>475.23450000000048</v>
      </c>
      <c r="I132" s="357">
        <f>I130-I131</f>
        <v>38.778610000000299</v>
      </c>
      <c r="J132" s="39"/>
      <c r="K132" s="128"/>
      <c r="L132" s="156"/>
      <c r="M132" s="156"/>
    </row>
    <row r="133" spans="2:13" ht="15" thickBot="1" x14ac:dyDescent="0.35">
      <c r="B133" s="9"/>
      <c r="C133" s="266" t="s">
        <v>79</v>
      </c>
      <c r="D133" s="256">
        <v>8119</v>
      </c>
      <c r="E133" s="256">
        <v>7209</v>
      </c>
      <c r="F133" s="256">
        <v>124.66007999999999</v>
      </c>
      <c r="G133" s="256">
        <v>3068.9375100000002</v>
      </c>
      <c r="H133" s="359">
        <f t="shared" si="9"/>
        <v>4140.0624900000003</v>
      </c>
      <c r="I133" s="405">
        <v>3267.34202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2" t="s">
        <v>13</v>
      </c>
      <c r="D134" s="225">
        <v>139</v>
      </c>
      <c r="E134" s="225">
        <f>D134</f>
        <v>139</v>
      </c>
      <c r="F134" s="225">
        <v>0</v>
      </c>
      <c r="G134" s="225">
        <v>12.69735</v>
      </c>
      <c r="H134" s="368">
        <f t="shared" si="9"/>
        <v>126.30265</v>
      </c>
      <c r="I134" s="369">
        <v>12.1363</v>
      </c>
      <c r="J134" s="118"/>
      <c r="K134" s="128"/>
      <c r="L134" s="156"/>
      <c r="M134" s="156"/>
    </row>
    <row r="135" spans="2:13" s="70" customFormat="1" ht="15" thickBot="1" x14ac:dyDescent="0.35">
      <c r="B135" s="9"/>
      <c r="C135" s="267" t="s">
        <v>42</v>
      </c>
      <c r="D135" s="295">
        <v>250</v>
      </c>
      <c r="E135" s="295">
        <v>250</v>
      </c>
      <c r="F135" s="295">
        <v>0</v>
      </c>
      <c r="G135" s="295">
        <v>207.3338</v>
      </c>
      <c r="H135" s="298">
        <f t="shared" si="9"/>
        <v>42.666200000000003</v>
      </c>
      <c r="I135" s="300">
        <v>202.68</v>
      </c>
      <c r="J135" s="118"/>
      <c r="K135" s="128"/>
      <c r="L135" s="156"/>
      <c r="M135" s="156"/>
    </row>
    <row r="136" spans="2:13" s="70" customFormat="1" ht="16.8" thickBot="1" x14ac:dyDescent="0.35">
      <c r="B136" s="9"/>
      <c r="C136" s="267" t="s">
        <v>65</v>
      </c>
      <c r="D136" s="225">
        <v>2000</v>
      </c>
      <c r="E136" s="225">
        <v>2000</v>
      </c>
      <c r="F136" s="225">
        <v>12.46416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" thickBot="1" x14ac:dyDescent="0.35">
      <c r="B137" s="9"/>
      <c r="C137" s="218" t="s">
        <v>14</v>
      </c>
      <c r="D137" s="224"/>
      <c r="E137" s="224"/>
      <c r="F137" s="224">
        <v>3</v>
      </c>
      <c r="G137" s="224">
        <v>479</v>
      </c>
      <c r="H137" s="233">
        <f t="shared" si="9"/>
        <v>-479</v>
      </c>
      <c r="I137" s="296">
        <v>228</v>
      </c>
      <c r="J137" s="118"/>
      <c r="K137" s="128"/>
      <c r="L137" s="156"/>
      <c r="M137" s="156"/>
    </row>
    <row r="138" spans="2:13" s="3" customFormat="1" ht="16.2" thickBot="1" x14ac:dyDescent="0.35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2878.4151699999998</v>
      </c>
      <c r="G138" s="186">
        <f>G119+G123+G124+G134+G135+G136+G137</f>
        <v>77231.25013</v>
      </c>
      <c r="H138" s="199">
        <f t="shared" si="9"/>
        <v>65508.74987</v>
      </c>
      <c r="I138" s="197">
        <f>I119+I122+I123+I124+I134+I135+I136+I137</f>
        <v>78698.280869999988</v>
      </c>
      <c r="J138" s="172"/>
      <c r="K138" s="128"/>
      <c r="L138" s="156"/>
      <c r="M138" s="156"/>
    </row>
    <row r="139" spans="2:13" s="3" customFormat="1" ht="14.25" customHeight="1" x14ac:dyDescent="0.3">
      <c r="B139" s="2"/>
      <c r="C139" s="361" t="s">
        <v>94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">
      <c r="B140" s="2"/>
      <c r="C140" s="123" t="s">
        <v>120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">
      <c r="B141" s="117"/>
      <c r="C141" s="201" t="s">
        <v>130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2" thickBot="1" x14ac:dyDescent="0.35">
      <c r="B142" s="35"/>
      <c r="C142" s="134" t="s">
        <v>102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4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5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5">
      <c r="B148" s="119"/>
      <c r="C148" s="407" t="s">
        <v>2</v>
      </c>
      <c r="D148" s="408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5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2" thickBot="1" x14ac:dyDescent="0.35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">
      <c r="B153" s="119"/>
      <c r="C153" s="276" t="s">
        <v>121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">
      <c r="B154" s="119"/>
      <c r="C154" s="276" t="s">
        <v>122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">
      <c r="B155" s="119"/>
      <c r="C155" s="123" t="s">
        <v>123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5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" thickBot="1" x14ac:dyDescent="0.35">
      <c r="B157" s="119"/>
      <c r="C157" s="106" t="s">
        <v>19</v>
      </c>
      <c r="D157" s="113" t="s">
        <v>20</v>
      </c>
      <c r="E157" s="69" t="str">
        <f>F19</f>
        <v>LANDET KVANTUM UKE 23</v>
      </c>
      <c r="F157" s="69" t="str">
        <f>G19</f>
        <v>LANDET KVANTUM T.O.M UKE 23</v>
      </c>
      <c r="G157" s="69" t="str">
        <f>I19</f>
        <v>RESTKVOTER</v>
      </c>
      <c r="H157" s="92" t="str">
        <f>J19</f>
        <v>LANDET KVANTUM T.O.M. UKE 23 2019</v>
      </c>
      <c r="I157" s="118"/>
      <c r="J157" s="118"/>
      <c r="K157" s="120"/>
      <c r="L157" s="118"/>
      <c r="M157" s="118"/>
    </row>
    <row r="158" spans="2:13" ht="15" customHeight="1" thickBot="1" x14ac:dyDescent="0.35">
      <c r="B158" s="119"/>
      <c r="C158" s="111" t="s">
        <v>5</v>
      </c>
      <c r="D158" s="183">
        <v>36085</v>
      </c>
      <c r="E158" s="183">
        <v>1618.3313000000001</v>
      </c>
      <c r="F158" s="183">
        <v>10942.05286</v>
      </c>
      <c r="G158" s="183">
        <f>D158-F158</f>
        <v>25142.94714</v>
      </c>
      <c r="H158" s="219">
        <v>7375.7914199999996</v>
      </c>
      <c r="I158" s="118"/>
      <c r="J158" s="118"/>
      <c r="K158" s="120"/>
      <c r="L158" s="118"/>
      <c r="M158" s="118"/>
    </row>
    <row r="159" spans="2:13" ht="15" customHeight="1" thickBot="1" x14ac:dyDescent="0.35">
      <c r="B159" s="119"/>
      <c r="C159" s="114" t="s">
        <v>41</v>
      </c>
      <c r="D159" s="183">
        <v>100</v>
      </c>
      <c r="E159" s="183">
        <v>1.46591</v>
      </c>
      <c r="F159" s="183">
        <v>5.8647099999999996</v>
      </c>
      <c r="G159" s="183">
        <f>D159-F159</f>
        <v>94.135289999999998</v>
      </c>
      <c r="H159" s="219">
        <v>19.353370000000002</v>
      </c>
      <c r="I159" s="118"/>
      <c r="J159" s="118"/>
      <c r="K159" s="120"/>
      <c r="L159" s="118"/>
      <c r="M159" s="118"/>
    </row>
    <row r="160" spans="2:13" ht="15" customHeight="1" thickBot="1" x14ac:dyDescent="0.35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5">
      <c r="A161" s="118"/>
      <c r="B161" s="119"/>
      <c r="C161" s="112" t="s">
        <v>52</v>
      </c>
      <c r="D161" s="185">
        <f>SUM(D158:D160)</f>
        <v>36219</v>
      </c>
      <c r="E161" s="185">
        <f>SUM(E158:E160)</f>
        <v>1619.79721</v>
      </c>
      <c r="F161" s="185">
        <f>SUM(F158:F160)</f>
        <v>10947.91757</v>
      </c>
      <c r="G161" s="185">
        <f>D161-F161</f>
        <v>25271.082430000002</v>
      </c>
      <c r="H161" s="206">
        <f>SUM(H158:H160)</f>
        <v>7395.1447899999994</v>
      </c>
      <c r="I161" s="118"/>
      <c r="J161" s="118"/>
      <c r="K161" s="120"/>
      <c r="L161" s="118"/>
      <c r="M161" s="118"/>
    </row>
    <row r="162" spans="1:13" ht="21" customHeight="1" thickBot="1" x14ac:dyDescent="0.35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4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3">
      <c r="B164" s="412" t="s">
        <v>1</v>
      </c>
      <c r="C164" s="413"/>
      <c r="D164" s="413"/>
      <c r="E164" s="413"/>
      <c r="F164" s="413"/>
      <c r="G164" s="413"/>
      <c r="H164" s="413"/>
      <c r="I164" s="413"/>
      <c r="J164" s="413"/>
      <c r="K164" s="414"/>
      <c r="L164" s="190"/>
      <c r="M164" s="190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5">
      <c r="B166" s="29"/>
      <c r="C166" s="407" t="s">
        <v>2</v>
      </c>
      <c r="D166" s="408"/>
      <c r="E166" s="407" t="s">
        <v>53</v>
      </c>
      <c r="F166" s="408"/>
      <c r="G166" s="407" t="s">
        <v>54</v>
      </c>
      <c r="H166" s="408"/>
      <c r="I166" s="83"/>
      <c r="J166" s="83"/>
      <c r="K166" s="30"/>
      <c r="L166" s="143"/>
      <c r="M166" s="143"/>
    </row>
    <row r="167" spans="1:13" ht="14.25" customHeight="1" x14ac:dyDescent="0.3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5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5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">
      <c r="B173" s="49"/>
      <c r="C173" s="286" t="s">
        <v>96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">
      <c r="B175" s="409" t="s">
        <v>8</v>
      </c>
      <c r="C175" s="410"/>
      <c r="D175" s="410"/>
      <c r="E175" s="410"/>
      <c r="F175" s="410"/>
      <c r="G175" s="410"/>
      <c r="H175" s="410"/>
      <c r="I175" s="410"/>
      <c r="J175" s="410"/>
      <c r="K175" s="411"/>
      <c r="L175" s="190"/>
      <c r="M175" s="190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.4" thickBot="1" x14ac:dyDescent="0.35">
      <c r="A177" s="3"/>
      <c r="B177" s="29"/>
      <c r="C177" s="106" t="s">
        <v>19</v>
      </c>
      <c r="D177" s="178" t="s">
        <v>70</v>
      </c>
      <c r="E177" s="178" t="s">
        <v>100</v>
      </c>
      <c r="F177" s="222" t="str">
        <f>F19</f>
        <v>LANDET KVANTUM UKE 23</v>
      </c>
      <c r="G177" s="69" t="str">
        <f>G19</f>
        <v>LANDET KVANTUM T.O.M UKE 23</v>
      </c>
      <c r="H177" s="69" t="str">
        <f>I19</f>
        <v>RESTKVOTER</v>
      </c>
      <c r="I177" s="92" t="str">
        <f>J19</f>
        <v>LANDET KVANTUM T.O.M. UKE 23 2019</v>
      </c>
      <c r="J177" s="143"/>
      <c r="K177" s="30"/>
      <c r="L177" s="143"/>
      <c r="M177" s="143"/>
    </row>
    <row r="178" spans="1:13" ht="14.1" customHeight="1" x14ac:dyDescent="0.3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67.008600000000001</v>
      </c>
      <c r="G178" s="226">
        <f t="shared" si="11"/>
        <v>5443.8443699999998</v>
      </c>
      <c r="H178" s="303">
        <f t="shared" si="11"/>
        <v>24845.155630000001</v>
      </c>
      <c r="I178" s="308">
        <f>I179+I180+I181+I182</f>
        <v>15396.50359</v>
      </c>
      <c r="J178" s="80"/>
      <c r="K178" s="57"/>
      <c r="L178" s="192"/>
      <c r="M178" s="192"/>
    </row>
    <row r="179" spans="1:13" ht="14.1" customHeight="1" x14ac:dyDescent="0.3">
      <c r="B179" s="49"/>
      <c r="C179" s="293" t="s">
        <v>72</v>
      </c>
      <c r="D179" s="287">
        <v>16288</v>
      </c>
      <c r="E179" s="287">
        <v>18521</v>
      </c>
      <c r="F179" s="287"/>
      <c r="G179" s="287">
        <v>2685.4409599999999</v>
      </c>
      <c r="H179" s="301">
        <f t="shared" ref="H179:H184" si="12">E179-G179</f>
        <v>15835.55904</v>
      </c>
      <c r="I179" s="306">
        <v>12231.3977</v>
      </c>
      <c r="J179" s="80"/>
      <c r="K179" s="57"/>
      <c r="L179" s="192"/>
      <c r="M179" s="192"/>
    </row>
    <row r="180" spans="1:13" ht="14.1" customHeight="1" x14ac:dyDescent="0.3">
      <c r="B180" s="49"/>
      <c r="C180" s="108" t="s">
        <v>11</v>
      </c>
      <c r="D180" s="287">
        <v>4239</v>
      </c>
      <c r="E180" s="287">
        <v>4820</v>
      </c>
      <c r="F180" s="287"/>
      <c r="G180" s="287">
        <v>903.38895000000002</v>
      </c>
      <c r="H180" s="301">
        <f t="shared" si="12"/>
        <v>3916.61105</v>
      </c>
      <c r="I180" s="306">
        <v>1246.56113</v>
      </c>
      <c r="J180" s="80"/>
      <c r="K180" s="57"/>
      <c r="L180" s="192"/>
      <c r="M180" s="192"/>
    </row>
    <row r="181" spans="1:13" ht="14.1" customHeight="1" x14ac:dyDescent="0.3">
      <c r="B181" s="49"/>
      <c r="C181" s="108" t="s">
        <v>47</v>
      </c>
      <c r="D181" s="287">
        <v>1561</v>
      </c>
      <c r="E181" s="287">
        <v>1617</v>
      </c>
      <c r="F181" s="287">
        <v>33.060600000000001</v>
      </c>
      <c r="G181" s="287">
        <v>1529.61986</v>
      </c>
      <c r="H181" s="301">
        <f t="shared" si="12"/>
        <v>87.380139999999983</v>
      </c>
      <c r="I181" s="306">
        <v>1543.9691600000001</v>
      </c>
      <c r="J181" s="80"/>
      <c r="K181" s="57"/>
      <c r="L181" s="192"/>
      <c r="M181" s="192"/>
    </row>
    <row r="182" spans="1:13" ht="14.1" customHeight="1" thickBot="1" x14ac:dyDescent="0.35">
      <c r="B182" s="49"/>
      <c r="C182" s="373" t="s">
        <v>105</v>
      </c>
      <c r="D182" s="374">
        <v>5124</v>
      </c>
      <c r="E182" s="374">
        <v>5331</v>
      </c>
      <c r="F182" s="374">
        <v>33.948</v>
      </c>
      <c r="G182" s="374">
        <v>325.39460000000003</v>
      </c>
      <c r="H182" s="375">
        <f t="shared" si="12"/>
        <v>5005.6054000000004</v>
      </c>
      <c r="I182" s="376">
        <v>374.57560000000001</v>
      </c>
      <c r="J182" s="80"/>
      <c r="K182" s="57"/>
      <c r="L182" s="192"/>
      <c r="M182" s="192"/>
    </row>
    <row r="183" spans="1:13" ht="14.1" customHeight="1" thickBot="1" x14ac:dyDescent="0.35">
      <c r="B183" s="49"/>
      <c r="C183" s="111" t="s">
        <v>38</v>
      </c>
      <c r="D183" s="288">
        <v>5500</v>
      </c>
      <c r="E183" s="288">
        <v>5500</v>
      </c>
      <c r="F183" s="288">
        <v>471.18561999999997</v>
      </c>
      <c r="G183" s="288">
        <v>3414.54826</v>
      </c>
      <c r="H183" s="305">
        <f t="shared" si="12"/>
        <v>2085.45174</v>
      </c>
      <c r="I183" s="310">
        <v>4026.14732</v>
      </c>
      <c r="J183" s="80"/>
      <c r="K183" s="57"/>
      <c r="L183" s="192"/>
      <c r="M183" s="192"/>
    </row>
    <row r="184" spans="1:13" ht="14.1" customHeight="1" x14ac:dyDescent="0.3">
      <c r="B184" s="49"/>
      <c r="C184" s="107" t="s">
        <v>17</v>
      </c>
      <c r="D184" s="226">
        <v>8000</v>
      </c>
      <c r="E184" s="226">
        <v>8000</v>
      </c>
      <c r="F184" s="226">
        <f>F185+F186</f>
        <v>33.202640000000002</v>
      </c>
      <c r="G184" s="226">
        <f>G185+G186</f>
        <v>1836.72145</v>
      </c>
      <c r="H184" s="303">
        <f t="shared" si="12"/>
        <v>6163.27855</v>
      </c>
      <c r="I184" s="308">
        <f>I185+I186</f>
        <v>1365.91948</v>
      </c>
      <c r="J184" s="80"/>
      <c r="K184" s="57"/>
      <c r="L184" s="192"/>
      <c r="M184" s="192"/>
    </row>
    <row r="185" spans="1:13" ht="14.1" customHeight="1" x14ac:dyDescent="0.3">
      <c r="B185" s="49"/>
      <c r="C185" s="108" t="s">
        <v>29</v>
      </c>
      <c r="D185" s="287"/>
      <c r="E185" s="287"/>
      <c r="F185" s="287">
        <v>1.20825</v>
      </c>
      <c r="G185" s="287">
        <v>296.53388999999999</v>
      </c>
      <c r="H185" s="301"/>
      <c r="I185" s="306">
        <v>174.73049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10" t="s">
        <v>48</v>
      </c>
      <c r="D186" s="228"/>
      <c r="E186" s="228"/>
      <c r="F186" s="228">
        <v>31.994389999999999</v>
      </c>
      <c r="G186" s="228">
        <v>1540.1875600000001</v>
      </c>
      <c r="H186" s="304"/>
      <c r="I186" s="309">
        <v>1191.1889900000001</v>
      </c>
      <c r="J186" s="83"/>
      <c r="K186" s="57"/>
      <c r="L186" s="192"/>
      <c r="M186" s="192"/>
    </row>
    <row r="187" spans="1:13" ht="14.1" customHeight="1" thickBot="1" x14ac:dyDescent="0.35">
      <c r="B187" s="49"/>
      <c r="C187" s="111" t="s">
        <v>13</v>
      </c>
      <c r="D187" s="288">
        <v>10</v>
      </c>
      <c r="E187" s="288">
        <v>10</v>
      </c>
      <c r="F187" s="288"/>
      <c r="G187" s="288">
        <v>0.59865000000000002</v>
      </c>
      <c r="H187" s="305">
        <f>E187-G187</f>
        <v>9.4013500000000008</v>
      </c>
      <c r="I187" s="310">
        <v>0.36840000000000001</v>
      </c>
      <c r="J187" s="80"/>
      <c r="K187" s="57"/>
      <c r="L187" s="192"/>
      <c r="M187" s="192"/>
    </row>
    <row r="188" spans="1:13" ht="14.1" customHeight="1" thickBot="1" x14ac:dyDescent="0.35">
      <c r="B188" s="49"/>
      <c r="C188" s="109" t="s">
        <v>49</v>
      </c>
      <c r="D188" s="227"/>
      <c r="E188" s="227"/>
      <c r="F188" s="227">
        <v>0.50048000000000004</v>
      </c>
      <c r="G188" s="227">
        <v>23.610330000000001</v>
      </c>
      <c r="H188" s="302">
        <f>E188-G188</f>
        <v>-23.610330000000001</v>
      </c>
      <c r="I188" s="307">
        <v>23.446020000000001</v>
      </c>
      <c r="J188" s="80"/>
      <c r="K188" s="57"/>
      <c r="L188" s="192"/>
      <c r="M188" s="192"/>
    </row>
    <row r="189" spans="1:13" ht="16.2" thickBot="1" x14ac:dyDescent="0.35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571.89733999999999</v>
      </c>
      <c r="G189" s="186">
        <f>G178+G183+G184+G187+G188</f>
        <v>10719.323059999999</v>
      </c>
      <c r="H189" s="199">
        <f>H178+H183+H184+H187+H188</f>
        <v>33079.676939999998</v>
      </c>
      <c r="I189" s="197">
        <f>I178+I183+I184+I187+I188</f>
        <v>20812.38481</v>
      </c>
      <c r="J189" s="177"/>
      <c r="K189" s="57"/>
      <c r="L189" s="192"/>
      <c r="M189" s="192"/>
    </row>
    <row r="190" spans="1:13" ht="14.1" customHeight="1" x14ac:dyDescent="0.3">
      <c r="A190" s="3"/>
      <c r="B190" s="29"/>
      <c r="C190" s="361" t="s">
        <v>73</v>
      </c>
      <c r="D190" s="66"/>
      <c r="E190" s="66"/>
      <c r="F190" s="66"/>
      <c r="G190" s="66"/>
      <c r="H190" s="360"/>
      <c r="I190" s="360"/>
      <c r="J190" s="143"/>
      <c r="K190" s="30"/>
      <c r="L190" s="143"/>
      <c r="M190" s="143"/>
    </row>
    <row r="191" spans="1:13" ht="14.1" customHeight="1" x14ac:dyDescent="0.3">
      <c r="A191" s="3"/>
      <c r="B191" s="142"/>
      <c r="C191" s="286" t="s">
        <v>104</v>
      </c>
      <c r="D191" s="66"/>
      <c r="E191" s="66"/>
      <c r="F191" s="66"/>
      <c r="G191" s="66"/>
      <c r="H191" s="360"/>
      <c r="I191" s="360"/>
      <c r="J191" s="143"/>
      <c r="K191" s="144"/>
      <c r="L191" s="143"/>
      <c r="M191" s="143"/>
    </row>
    <row r="192" spans="1:13" ht="15" thickBot="1" x14ac:dyDescent="0.35">
      <c r="B192" s="58"/>
      <c r="C192" s="394" t="s">
        <v>106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3"/>
    <row r="194" spans="1:13" s="40" customFormat="1" ht="17.100000000000001" customHeight="1" thickBot="1" x14ac:dyDescent="0.35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3">
      <c r="B195" s="412" t="s">
        <v>1</v>
      </c>
      <c r="C195" s="413"/>
      <c r="D195" s="413"/>
      <c r="E195" s="413"/>
      <c r="F195" s="413"/>
      <c r="G195" s="413"/>
      <c r="H195" s="413"/>
      <c r="I195" s="413"/>
      <c r="J195" s="413"/>
      <c r="K195" s="414"/>
      <c r="L195" s="190"/>
      <c r="M195" s="190"/>
    </row>
    <row r="196" spans="1:13" ht="6" customHeight="1" thickBot="1" x14ac:dyDescent="0.35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5">
      <c r="B197" s="72"/>
      <c r="C197" s="407" t="s">
        <v>2</v>
      </c>
      <c r="D197" s="408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3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5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5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">
      <c r="B202" s="82"/>
      <c r="C202" s="290" t="s">
        <v>95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">
      <c r="B203" s="82"/>
      <c r="C203" s="286" t="s">
        <v>124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5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3">
      <c r="B205" s="409" t="s">
        <v>8</v>
      </c>
      <c r="C205" s="410"/>
      <c r="D205" s="410"/>
      <c r="E205" s="410"/>
      <c r="F205" s="410"/>
      <c r="G205" s="410"/>
      <c r="H205" s="410"/>
      <c r="I205" s="410"/>
      <c r="J205" s="410"/>
      <c r="K205" s="411"/>
      <c r="L205" s="190"/>
      <c r="M205" s="190"/>
    </row>
    <row r="206" spans="1:13" ht="6" customHeight="1" thickBot="1" x14ac:dyDescent="0.35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5">
      <c r="B207" s="82"/>
      <c r="C207" s="106" t="s">
        <v>19</v>
      </c>
      <c r="D207" s="113" t="s">
        <v>20</v>
      </c>
      <c r="E207" s="69" t="str">
        <f>F19</f>
        <v>LANDET KVANTUM UKE 23</v>
      </c>
      <c r="F207" s="69" t="str">
        <f>G19</f>
        <v>LANDET KVANTUM T.O.M UKE 23</v>
      </c>
      <c r="G207" s="69" t="str">
        <f>I19</f>
        <v>RESTKVOTER</v>
      </c>
      <c r="H207" s="92" t="str">
        <f>J19</f>
        <v>LANDET KVANTUM T.O.M. UKE 23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5">
      <c r="B208" s="94"/>
      <c r="C208" s="111" t="s">
        <v>51</v>
      </c>
      <c r="D208" s="183">
        <f>D198-D209-D210</f>
        <v>700</v>
      </c>
      <c r="E208" s="183">
        <v>9.0597700000000003</v>
      </c>
      <c r="F208" s="183">
        <v>153.31525999999999</v>
      </c>
      <c r="G208" s="183">
        <f>D208-F208</f>
        <v>546.68474000000003</v>
      </c>
      <c r="H208" s="219">
        <v>377.43902000000003</v>
      </c>
      <c r="I208" s="95"/>
      <c r="J208" s="162"/>
      <c r="K208" s="96"/>
      <c r="L208" s="100"/>
      <c r="M208" s="100"/>
    </row>
    <row r="209" spans="2:13" ht="14.1" customHeight="1" thickBot="1" x14ac:dyDescent="0.35">
      <c r="B209" s="82"/>
      <c r="C209" s="114" t="s">
        <v>45</v>
      </c>
      <c r="D209" s="183">
        <v>1370</v>
      </c>
      <c r="E209" s="183">
        <v>43.889220000000002</v>
      </c>
      <c r="F209" s="183">
        <v>684.44399999999996</v>
      </c>
      <c r="G209" s="183">
        <f t="shared" ref="G209:G211" si="13">D209-F209</f>
        <v>685.55600000000004</v>
      </c>
      <c r="H209" s="219">
        <v>1317.35646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5">
      <c r="B210" s="94"/>
      <c r="C210" s="109" t="s">
        <v>36</v>
      </c>
      <c r="D210" s="184">
        <v>50</v>
      </c>
      <c r="E210" s="184"/>
      <c r="F210" s="184">
        <v>1.2104200000000001</v>
      </c>
      <c r="G210" s="183">
        <f t="shared" si="13"/>
        <v>48.789580000000001</v>
      </c>
      <c r="H210" s="220">
        <v>2.1101399999999999</v>
      </c>
      <c r="I210" s="95"/>
      <c r="J210" s="162"/>
      <c r="K210" s="96"/>
      <c r="L210" s="100"/>
      <c r="M210" s="100"/>
    </row>
    <row r="211" spans="2:13" s="97" customFormat="1" ht="14.1" customHeight="1" thickBot="1" x14ac:dyDescent="0.35">
      <c r="B211" s="89"/>
      <c r="C211" s="109" t="s">
        <v>56</v>
      </c>
      <c r="D211" s="184"/>
      <c r="E211" s="184">
        <v>8.3000000000000004E-2</v>
      </c>
      <c r="F211" s="184">
        <v>1.1599999999999999</v>
      </c>
      <c r="G211" s="183">
        <f t="shared" si="13"/>
        <v>-1.1599999999999999</v>
      </c>
      <c r="H211" s="220">
        <v>2.9266299999999998</v>
      </c>
      <c r="I211" s="90"/>
      <c r="J211" s="90"/>
      <c r="K211" s="91"/>
      <c r="L211" s="193"/>
      <c r="M211" s="193"/>
    </row>
    <row r="212" spans="2:13" ht="16.2" thickBot="1" x14ac:dyDescent="0.35">
      <c r="B212" s="82"/>
      <c r="C212" s="112" t="s">
        <v>52</v>
      </c>
      <c r="D212" s="185">
        <f>D198</f>
        <v>2120</v>
      </c>
      <c r="E212" s="185">
        <f>SUM(E208:E211)</f>
        <v>53.03199</v>
      </c>
      <c r="F212" s="185">
        <f>SUM(F208:F211)</f>
        <v>840.12967999999989</v>
      </c>
      <c r="G212" s="185">
        <f>D212-F212</f>
        <v>1279.87032</v>
      </c>
      <c r="H212" s="206">
        <f>H208+H209+H210+H211</f>
        <v>1699.8322499999999</v>
      </c>
      <c r="I212" s="80"/>
      <c r="J212" s="80"/>
      <c r="K212" s="71"/>
      <c r="L212" s="118"/>
      <c r="M212" s="118"/>
    </row>
    <row r="213" spans="2:13" s="70" customFormat="1" ht="9" customHeight="1" x14ac:dyDescent="0.3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5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3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3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3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5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3">
      <c r="B223" s="412" t="s">
        <v>1</v>
      </c>
      <c r="C223" s="413"/>
      <c r="D223" s="413"/>
      <c r="E223" s="413"/>
      <c r="F223" s="413"/>
      <c r="G223" s="413"/>
      <c r="H223" s="413"/>
      <c r="I223" s="413"/>
      <c r="J223" s="413"/>
      <c r="K223" s="414"/>
      <c r="L223" s="190"/>
      <c r="M223" s="190"/>
    </row>
    <row r="224" spans="2:13" ht="6" customHeight="1" thickBot="1" x14ac:dyDescent="0.35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5">
      <c r="B225" s="142"/>
      <c r="C225" s="407" t="s">
        <v>2</v>
      </c>
      <c r="D225" s="408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">
      <c r="B226" s="145"/>
      <c r="C226" s="268" t="s">
        <v>71</v>
      </c>
      <c r="D226" s="269">
        <v>5148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">
      <c r="B227" s="145"/>
      <c r="C227" s="271" t="s">
        <v>44</v>
      </c>
      <c r="D227" s="272">
        <v>3465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5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5">
      <c r="B229" s="145"/>
      <c r="C229" s="274" t="s">
        <v>31</v>
      </c>
      <c r="D229" s="275">
        <f>SUM(D226:D228)</f>
        <v>8736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thickBot="1" x14ac:dyDescent="0.35">
      <c r="B230" s="82"/>
      <c r="C230" s="290" t="s">
        <v>107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6" customHeight="1" thickBot="1" x14ac:dyDescent="0.35">
      <c r="B231" s="82"/>
      <c r="C231" s="393"/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3">
      <c r="B232" s="409" t="s">
        <v>8</v>
      </c>
      <c r="C232" s="410"/>
      <c r="D232" s="410"/>
      <c r="E232" s="410"/>
      <c r="F232" s="410"/>
      <c r="G232" s="410"/>
      <c r="H232" s="410"/>
      <c r="I232" s="410"/>
      <c r="J232" s="410"/>
      <c r="K232" s="411"/>
      <c r="L232" s="190"/>
      <c r="M232" s="190"/>
    </row>
    <row r="233" spans="2:13" ht="6" customHeight="1" thickBot="1" x14ac:dyDescent="0.35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5">
      <c r="B234" s="82"/>
      <c r="C234" s="382" t="s">
        <v>87</v>
      </c>
      <c r="D234" s="383" t="s">
        <v>88</v>
      </c>
      <c r="E234" s="384" t="str">
        <f>E207</f>
        <v>LANDET KVANTUM UKE 23</v>
      </c>
      <c r="F234" s="384" t="str">
        <f>F207</f>
        <v>LANDET KVANTUM T.O.M UKE 23</v>
      </c>
      <c r="G234" s="384" t="s">
        <v>62</v>
      </c>
      <c r="H234" s="385" t="str">
        <f>H207</f>
        <v>LANDET KVANTUM T.O.M. UKE 23 2019</v>
      </c>
      <c r="J234" s="80"/>
      <c r="K234" s="120"/>
      <c r="L234" s="118"/>
      <c r="M234" s="118"/>
    </row>
    <row r="235" spans="2:13" s="97" customFormat="1" ht="14.1" customHeight="1" thickBot="1" x14ac:dyDescent="0.35">
      <c r="B235" s="161"/>
      <c r="C235" s="111" t="s">
        <v>89</v>
      </c>
      <c r="D235" s="436">
        <v>1900</v>
      </c>
      <c r="E235" s="386">
        <f>SUM(E236:E237)</f>
        <v>0</v>
      </c>
      <c r="F235" s="386">
        <f>SUM(F236:F237)</f>
        <v>1914.28793</v>
      </c>
      <c r="G235" s="436">
        <f>D235-F235</f>
        <v>-14.28792999999996</v>
      </c>
      <c r="H235" s="386">
        <f>SUM(H236:H237)</f>
        <v>1595.15535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387" t="s">
        <v>78</v>
      </c>
      <c r="D236" s="437"/>
      <c r="E236" s="388"/>
      <c r="F236" s="388">
        <v>1555.61869</v>
      </c>
      <c r="G236" s="437"/>
      <c r="H236" s="388">
        <v>1221.97955</v>
      </c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387" t="s">
        <v>79</v>
      </c>
      <c r="D237" s="438"/>
      <c r="E237" s="389"/>
      <c r="F237" s="389">
        <v>358.66924</v>
      </c>
      <c r="G237" s="438"/>
      <c r="H237" s="389">
        <v>373.17579999999998</v>
      </c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90</v>
      </c>
      <c r="D238" s="436">
        <v>1624</v>
      </c>
      <c r="E238" s="386">
        <f>SUM(E239:E240)</f>
        <v>78.989500000000007</v>
      </c>
      <c r="F238" s="386">
        <f>SUM(F239:F240)</f>
        <v>417.79860000000002</v>
      </c>
      <c r="G238" s="436">
        <f>D238-F238</f>
        <v>1206.2013999999999</v>
      </c>
      <c r="H238" s="386">
        <f>SUM(H239:H240)</f>
        <v>282.76550000000003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387" t="s">
        <v>78</v>
      </c>
      <c r="D239" s="437"/>
      <c r="E239" s="388">
        <v>62.713500000000003</v>
      </c>
      <c r="F239" s="388">
        <v>318.28390000000002</v>
      </c>
      <c r="G239" s="437"/>
      <c r="H239" s="388">
        <v>194.72550000000001</v>
      </c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387" t="s">
        <v>79</v>
      </c>
      <c r="D240" s="438"/>
      <c r="E240" s="389">
        <v>16.276</v>
      </c>
      <c r="F240" s="389">
        <v>99.514700000000005</v>
      </c>
      <c r="G240" s="438"/>
      <c r="H240" s="389">
        <v>88.04</v>
      </c>
      <c r="J240" s="162"/>
      <c r="K240" s="96"/>
      <c r="L240" s="100"/>
      <c r="M240" s="100"/>
    </row>
    <row r="241" spans="2:13" s="97" customFormat="1" ht="14.1" customHeight="1" thickBot="1" x14ac:dyDescent="0.35">
      <c r="B241" s="161"/>
      <c r="C241" s="111" t="s">
        <v>91</v>
      </c>
      <c r="D241" s="436">
        <v>1624</v>
      </c>
      <c r="E241" s="386">
        <f>SUM(E242:E243)</f>
        <v>0</v>
      </c>
      <c r="F241" s="386">
        <f>SUM(F242:F243)</f>
        <v>0</v>
      </c>
      <c r="G241" s="436">
        <f>D241-F241</f>
        <v>1624</v>
      </c>
      <c r="H241" s="386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5">
      <c r="B242" s="161"/>
      <c r="C242" s="387" t="s">
        <v>78</v>
      </c>
      <c r="D242" s="437"/>
      <c r="E242" s="388"/>
      <c r="F242" s="388"/>
      <c r="G242" s="437"/>
      <c r="H242" s="388"/>
      <c r="J242" s="162"/>
      <c r="K242" s="96"/>
      <c r="L242" s="100"/>
      <c r="M242" s="100"/>
    </row>
    <row r="243" spans="2:13" s="97" customFormat="1" ht="14.1" customHeight="1" thickBot="1" x14ac:dyDescent="0.35">
      <c r="B243" s="161"/>
      <c r="C243" s="387" t="s">
        <v>79</v>
      </c>
      <c r="D243" s="438"/>
      <c r="E243" s="389"/>
      <c r="F243" s="389"/>
      <c r="G243" s="438"/>
      <c r="H243" s="389"/>
      <c r="J243" s="162"/>
      <c r="K243" s="96"/>
      <c r="L243" s="100"/>
      <c r="M243" s="100"/>
    </row>
    <row r="244" spans="2:13" s="97" customFormat="1" ht="14.1" customHeight="1" thickBot="1" x14ac:dyDescent="0.35">
      <c r="B244" s="89"/>
      <c r="C244" s="109" t="s">
        <v>56</v>
      </c>
      <c r="D244" s="390"/>
      <c r="E244" s="220"/>
      <c r="F244" s="220"/>
      <c r="G244" s="391"/>
      <c r="H244" s="220"/>
      <c r="J244" s="90"/>
      <c r="K244" s="91"/>
      <c r="L244" s="193"/>
      <c r="M244" s="193"/>
    </row>
    <row r="245" spans="2:13" ht="16.2" thickBot="1" x14ac:dyDescent="0.35">
      <c r="B245" s="82"/>
      <c r="C245" s="112" t="s">
        <v>52</v>
      </c>
      <c r="D245" s="392">
        <f>SUM(D235:D244)</f>
        <v>5148</v>
      </c>
      <c r="E245" s="185">
        <f>E235+E238+E241+E244</f>
        <v>78.989500000000007</v>
      </c>
      <c r="F245" s="185">
        <f>F235+F238+F241+F244</f>
        <v>2332.08653</v>
      </c>
      <c r="G245" s="392">
        <f>SUM(G235:G244)</f>
        <v>2815.91347</v>
      </c>
      <c r="H245" s="185">
        <f>H235+H238+H241+H244</f>
        <v>1877.92085</v>
      </c>
      <c r="J245" s="80"/>
      <c r="K245" s="120"/>
      <c r="L245" s="118"/>
      <c r="M245" s="118"/>
    </row>
    <row r="246" spans="2:13" s="70" customFormat="1" ht="9" customHeight="1" x14ac:dyDescent="0.3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5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23
&amp;"-,Normal"&amp;11(iht. motatte landings- og sluttsedler fra fiskesalgslagene; alle tallstørrelser i hele tonn)&amp;R09.06.2020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UKE_23_2020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Nadia Jdaini</cp:lastModifiedBy>
  <cp:lastPrinted>2020-06-10T05:50:31Z</cp:lastPrinted>
  <dcterms:created xsi:type="dcterms:W3CDTF">2011-07-06T12:13:20Z</dcterms:created>
  <dcterms:modified xsi:type="dcterms:W3CDTF">2020-06-10T05:50:59Z</dcterms:modified>
</cp:coreProperties>
</file>