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41\"/>
    </mc:Choice>
  </mc:AlternateContent>
  <bookViews>
    <workbookView xWindow="0" yWindow="0" windowWidth="15330" windowHeight="7215" tabRatio="413"/>
  </bookViews>
  <sheets>
    <sheet name="UKE_41_2019" sheetId="1" r:id="rId1"/>
  </sheets>
  <definedNames>
    <definedName name="Z_14D440E4_F18A_4F78_9989_38C1B133222D_.wvu.Cols" localSheetId="0" hidden="1">UKE_41_2019!#REF!</definedName>
    <definedName name="Z_14D440E4_F18A_4F78_9989_38C1B133222D_.wvu.PrintArea" localSheetId="0" hidden="1">UKE_41_2019!$B$1:$M$247</definedName>
    <definedName name="Z_14D440E4_F18A_4F78_9989_38C1B133222D_.wvu.Rows" localSheetId="0" hidden="1">UKE_41_2019!$359:$1048576,UKE_41_2019!$248:$358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8" i="1" l="1"/>
  <c r="G127" i="1"/>
  <c r="G126" i="1"/>
  <c r="G122" i="1"/>
  <c r="G32" i="1"/>
  <c r="G31" i="1" s="1"/>
  <c r="F32" i="1"/>
  <c r="F31" i="1" s="1"/>
  <c r="J32" i="1"/>
  <c r="I25" i="1" l="1"/>
  <c r="F36" i="1" l="1"/>
  <c r="G33" i="1" l="1"/>
  <c r="F33" i="1" s="1"/>
  <c r="G24" i="1" l="1"/>
  <c r="G29" i="1"/>
  <c r="F29" i="1" s="1"/>
  <c r="I30" i="1"/>
  <c r="E24" i="1"/>
  <c r="G184" i="1"/>
  <c r="F184" i="1"/>
  <c r="J24" i="1"/>
  <c r="I29" i="1" l="1"/>
  <c r="G207" i="1"/>
  <c r="G208" i="1"/>
  <c r="G209" i="1"/>
  <c r="G210" i="1"/>
  <c r="F131" i="1" l="1"/>
  <c r="G131" i="1"/>
  <c r="F24" i="1" l="1"/>
  <c r="D228" i="1" l="1"/>
  <c r="E243" i="1"/>
  <c r="E178" i="1" l="1"/>
  <c r="E189" i="1" s="1"/>
  <c r="J31" i="1" l="1"/>
  <c r="J23" i="1" s="1"/>
  <c r="F23" i="1" l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8" i="1"/>
  <c r="D189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200" i="1"/>
  <c r="D152" i="1"/>
  <c r="H112" i="1"/>
  <c r="F112" i="1"/>
  <c r="H78" i="1"/>
  <c r="F78" i="1"/>
  <c r="D78" i="1"/>
  <c r="D53" i="1"/>
  <c r="H14" i="1"/>
  <c r="F14" i="1"/>
  <c r="D14" i="1"/>
  <c r="E40" i="1" l="1"/>
  <c r="H171" i="1"/>
  <c r="F171" i="1"/>
  <c r="D243" i="1" l="1"/>
  <c r="I239" i="1"/>
  <c r="G239" i="1"/>
  <c r="H239" i="1" s="1"/>
  <c r="F239" i="1"/>
  <c r="I236" i="1"/>
  <c r="G236" i="1"/>
  <c r="H236" i="1" s="1"/>
  <c r="F236" i="1"/>
  <c r="I233" i="1"/>
  <c r="G233" i="1"/>
  <c r="H233" i="1" s="1"/>
  <c r="F233" i="1"/>
  <c r="H243" i="1" l="1"/>
  <c r="F243" i="1"/>
  <c r="I243" i="1"/>
  <c r="G243" i="1"/>
  <c r="G59" i="1" l="1"/>
  <c r="G57" i="1"/>
  <c r="E124" i="1" l="1"/>
  <c r="E123" i="1" s="1"/>
  <c r="D66" i="1" l="1"/>
  <c r="H187" i="1" l="1"/>
  <c r="H183" i="1"/>
  <c r="H182" i="1"/>
  <c r="H181" i="1"/>
  <c r="H180" i="1"/>
  <c r="H179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4" i="1" l="1"/>
  <c r="I33" i="1" l="1"/>
  <c r="F124" i="1" l="1"/>
  <c r="F123" i="1" s="1"/>
  <c r="F178" i="1" l="1"/>
  <c r="G178" i="1"/>
  <c r="I131" i="1" l="1"/>
  <c r="I118" i="1"/>
  <c r="I124" i="1"/>
  <c r="I123" i="1" s="1"/>
  <c r="G23" i="1"/>
  <c r="I137" i="1" l="1"/>
  <c r="I178" i="1"/>
  <c r="I31" i="1" l="1"/>
  <c r="H89" i="1"/>
  <c r="H88" i="1" s="1"/>
  <c r="I23" i="1" l="1"/>
  <c r="F189" i="1" l="1"/>
  <c r="H184" i="1"/>
  <c r="I189" i="1"/>
  <c r="H131" i="1"/>
  <c r="D211" i="1" l="1"/>
  <c r="F161" i="1" l="1"/>
  <c r="E161" i="1"/>
  <c r="D161" i="1"/>
  <c r="G160" i="1"/>
  <c r="G159" i="1"/>
  <c r="G158" i="1"/>
  <c r="H129" i="1"/>
  <c r="H123" i="1" s="1"/>
  <c r="G124" i="1"/>
  <c r="G123" i="1" s="1"/>
  <c r="G137" i="1" s="1"/>
  <c r="G118" i="1"/>
  <c r="F118" i="1"/>
  <c r="F137" i="1" s="1"/>
  <c r="E118" i="1"/>
  <c r="E137" i="1" s="1"/>
  <c r="G64" i="1"/>
  <c r="F66" i="1"/>
  <c r="G66" i="1" s="1"/>
  <c r="E66" i="1"/>
  <c r="G161" i="1" l="1"/>
  <c r="G60" i="1"/>
  <c r="H137" i="1" l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1" i="1" l="1"/>
  <c r="E211" i="1" l="1"/>
  <c r="G189" i="1" l="1"/>
  <c r="H211" i="1" l="1"/>
  <c r="H161" i="1" l="1"/>
  <c r="G211" i="1" l="1"/>
  <c r="H206" i="1"/>
  <c r="I232" i="1" s="1"/>
  <c r="G206" i="1"/>
  <c r="F206" i="1"/>
  <c r="G232" i="1" s="1"/>
  <c r="E206" i="1"/>
  <c r="F232" i="1" s="1"/>
  <c r="H188" i="1"/>
  <c r="I177" i="1"/>
  <c r="H177" i="1"/>
  <c r="G177" i="1"/>
  <c r="F177" i="1"/>
  <c r="H157" i="1"/>
  <c r="G157" i="1"/>
  <c r="F157" i="1"/>
  <c r="E157" i="1"/>
  <c r="I117" i="1"/>
  <c r="H117" i="1"/>
  <c r="G117" i="1"/>
  <c r="F117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<sst xmlns="http://schemas.openxmlformats.org/spreadsheetml/2006/main" count="257" uniqueCount="132">
  <si>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</si>
  <si>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</si>
  <si>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</si>
  <si>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</si>
  <si>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</si>
  <si>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</si>
  <si>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</si>
  <si>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</si>
  <si>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</si>
  <si>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</si>
  <si>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</si>
  <si>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</si>
  <si>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</si>
  <si>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</si>
  <si>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</si>
  <si>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</si>
  <si>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</si>
  <si>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</si>
  <si>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</si>
  <si>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</si>
  <si>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</si>
  <si>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</si>
  <si>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</si>
  <si>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</si>
  <si>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</si>
  <si>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</si>
  <si>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</si>
  <si>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</si>
  <si>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</si>
  <si>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</si>
  <si>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</si>
  <si>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</si>
  <si>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</si>
  <si>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</si>
  <si>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</si>
  <si>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</si>
  <si>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</si>
  <si>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</si>
  <si>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</si>
  <si>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</si>
  <si>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</si>
  <si>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</si>
  <si>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</si>
  <si>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</si>
  <si>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</si>
  <si>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</si>
  <si>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</si>
  <si>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</si>
  <si>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</si>
  <si>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</si>
  <si>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</si>
  <si>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</si>
  <si>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</si>
  <si>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</si>
  <si>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</si>
  <si>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</si>
  <si>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</si>
  <si>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</si>
  <si>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</si>
  <si>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</si>
  <si>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</si>
  <si>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</si>
  <si>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</si>
  <si>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</si>
  <si>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</si>
  <si>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</si>
  <si>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</si>
  <si>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</si>
  <si>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</si>
  <si>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</si>
  <si>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</si>
  <si>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</si>
  <si>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</si>
  <si>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</si>
  <si>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</si>
  <si>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</si>
  <si>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</si>
  <si>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</si>
  <si>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</si>
  <si>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</si>
  <si>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</si>
  <si>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</si>
  <si>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</si>
  <si>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</si>
  <si>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</si>
  <si>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</si>
  <si>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</si>
  <si>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</si>
  <si>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</si>
  <si>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</si>
  <si>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</si>
  <si>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</si>
  <si>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</si>
  <si>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</si>
  <si>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</si>
  <si>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</si>
  <si>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</si>
  <si>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</si>
  <si>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</si>
  <si>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</si>
  <si>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</si>
  <si>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</si>
  <si>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</si>
  <si>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</si>
  <si>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</si>
  <si>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</si>
  <si>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</si>
  <si>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</si>
  <si>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</si>
  <si>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</si>
  <si>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</si>
  <si>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</si>
  <si>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</si>
  <si>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</si>
  <si>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</si>
  <si>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</si>
  <si>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</si>
  <si>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</si>
  <si>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</si>
  <si>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</si>
  <si>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</si>
  <si>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</si>
  <si>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2018</t>
    </r>
  </si>
  <si>
    <r>
      <t>Not</t>
    </r>
    <r>
      <rPr>
        <b/>
        <vertAlign val="superscript"/>
        <sz val="11"/>
        <color theme="1"/>
        <rFont val="Calibri"/>
        <family val="2"/>
      </rPr>
      <t>5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</si>
  <si>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2,5</t>
    </r>
    <r>
      <rPr>
        <b/>
        <i/>
        <sz val="11"/>
        <color theme="1"/>
        <rFont val="Calibri"/>
        <family val="2"/>
      </rPr>
      <t>: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</si>
  <si>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tatt med not av fartøy i lukket gruppe belastes Not-gruppen</t>
    </r>
  </si>
  <si>
    <t>LANDET KVANTUM UKE 41</t>
  </si>
  <si>
    <t>LANDET KVANTUM T.O.M UKE 41</t>
  </si>
  <si>
    <t>LANDET KVANTUM T.O.M. UKE 41 2018</t>
  </si>
  <si>
    <r>
      <t xml:space="preserve">3 </t>
    </r>
    <r>
      <rPr>
        <sz val="9"/>
        <color theme="1"/>
        <rFont val="Calibri"/>
        <family val="2"/>
      </rPr>
      <t>Registrert rekreasjonsfiske utgjør 1 979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</si>
  <si>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62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</si>
  <si>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532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</si>
</sst>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8"/>
  <sheetViews>
    <sheetView showGridLines="0" showZeros="0" tabSelected="1" showRuler="0" view="pageLayout" topLeftCell="A27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87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95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115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116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109</v>
      </c>
      <c r="F19" s="326" t="s">
        <v>126</v>
      </c>
      <c r="G19" s="326" t="s">
        <v>127</v>
      </c>
      <c r="H19" s="326" t="s">
        <v>69</v>
      </c>
      <c r="I19" s="326" t="s">
        <v>62</v>
      </c>
      <c r="J19" s="327" t="s">
        <v>128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2816.7247600000001</v>
      </c>
      <c r="G20" s="328">
        <f>G21+G22</f>
        <v>67127.511369999993</v>
      </c>
      <c r="H20" s="328"/>
      <c r="I20" s="328">
        <f>I22+I21</f>
        <v>31151.488630000003</v>
      </c>
      <c r="J20" s="329">
        <f>J22+J21</f>
        <v>74788.568620000005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2815.54576</v>
      </c>
      <c r="G21" s="330">
        <v>66608.624989999997</v>
      </c>
      <c r="H21" s="330"/>
      <c r="I21" s="330">
        <f>E21-G21</f>
        <v>30860.375010000003</v>
      </c>
      <c r="J21" s="331">
        <v>74157.571410000004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1.179</v>
      </c>
      <c r="G22" s="332">
        <v>518.88638000000003</v>
      </c>
      <c r="H22" s="332"/>
      <c r="I22" s="330">
        <f>E22-G22</f>
        <v>291.11361999999997</v>
      </c>
      <c r="J22" s="331">
        <v>630.99721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831.85009000000002</v>
      </c>
      <c r="G23" s="328">
        <f>G24+G30+G31</f>
        <v>193566.31176799996</v>
      </c>
      <c r="H23" s="328"/>
      <c r="I23" s="328">
        <f>I24+I30+I31</f>
        <v>10681.688231999999</v>
      </c>
      <c r="J23" s="329">
        <f>J24+J30+J31</f>
        <v>218362.36694000001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774.57951000000003</v>
      </c>
      <c r="G24" s="334">
        <f>G25+G26+G27+G28</f>
        <v>158503.21004799998</v>
      </c>
      <c r="H24" s="334"/>
      <c r="I24" s="334">
        <f>I25+I26+I27+I28+I29</f>
        <v>951.78995199999918</v>
      </c>
      <c r="J24" s="335">
        <f>J25+J26+J27+J28</f>
        <v>173179.58440000002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123.77290000000001</v>
      </c>
      <c r="G25" s="336">
        <v>42950.567069999997</v>
      </c>
      <c r="H25" s="336">
        <v>1468</v>
      </c>
      <c r="I25" s="336">
        <f>E25-G25+H25</f>
        <v>-551.56706999999733</v>
      </c>
      <c r="J25" s="337">
        <v>51350.074460000003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241.53440000000001</v>
      </c>
      <c r="G26" s="336">
        <v>43053.323020000003</v>
      </c>
      <c r="H26" s="336">
        <v>2661</v>
      </c>
      <c r="I26" s="336">
        <f>E26-G26+H26</f>
        <v>-978.32302000000345</v>
      </c>
      <c r="J26" s="337">
        <v>48254.92381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291.85683</v>
      </c>
      <c r="G27" s="336">
        <v>42619.572972000002</v>
      </c>
      <c r="H27" s="336">
        <v>3564</v>
      </c>
      <c r="I27" s="336">
        <f>E27-G27+H27</f>
        <v>1218.4270279999982</v>
      </c>
      <c r="J27" s="337">
        <v>43138.712359999998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117.41538</v>
      </c>
      <c r="G28" s="336">
        <v>29879.746985999998</v>
      </c>
      <c r="H28" s="336">
        <v>1793</v>
      </c>
      <c r="I28" s="336">
        <f>E28-G28+H28</f>
        <v>-2364.7469859999983</v>
      </c>
      <c r="J28" s="337">
        <v>30435.873769999998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G29-8976</f>
        <v>510</v>
      </c>
      <c r="G29" s="336">
        <f>H25+H26+H27+H28</f>
        <v>9486</v>
      </c>
      <c r="H29" s="336"/>
      <c r="I29" s="336">
        <f>E29-G29</f>
        <v>3628</v>
      </c>
      <c r="J29" s="337">
        <v>9225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/>
      <c r="G30" s="334">
        <v>16030.704400000001</v>
      </c>
      <c r="H30" s="336"/>
      <c r="I30" s="398">
        <f>E30-G30</f>
        <v>9310.2955999999995</v>
      </c>
      <c r="J30" s="335">
        <v>18945.53527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57.270580000000002</v>
      </c>
      <c r="G31" s="334">
        <f>G32</f>
        <v>19032.39732</v>
      </c>
      <c r="H31" s="336"/>
      <c r="I31" s="334">
        <f>I32+I33</f>
        <v>419.60267999999996</v>
      </c>
      <c r="J31" s="335">
        <f>J32</f>
        <v>26237.24727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60.27058-F36</f>
        <v>57.270580000000002</v>
      </c>
      <c r="G32" s="336">
        <f>22423.39732-G36</f>
        <v>19032.39732</v>
      </c>
      <c r="H32" s="336">
        <v>1028</v>
      </c>
      <c r="I32" s="336">
        <f>E32-G32+H32</f>
        <v>-392.39732000000004</v>
      </c>
      <c r="J32" s="337">
        <f>32326.24727-J36</f>
        <v>26237.24727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G33-982</f>
        <v>46</v>
      </c>
      <c r="G33" s="339">
        <f>H32</f>
        <v>1028</v>
      </c>
      <c r="H33" s="339"/>
      <c r="I33" s="339">
        <f t="shared" ref="I33:I37" si="0">E33-G33</f>
        <v>812</v>
      </c>
      <c r="J33" s="340">
        <v>652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3.2</v>
      </c>
      <c r="G34" s="341">
        <v>2846.014032</v>
      </c>
      <c r="H34" s="341"/>
      <c r="I34" s="370">
        <f t="shared" si="0"/>
        <v>153.98596799999996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465.11658</v>
      </c>
      <c r="H35" s="320"/>
      <c r="I35" s="370">
        <f t="shared" si="0"/>
        <v>327.88342</v>
      </c>
      <c r="J35" s="390">
        <v>800.71187999999995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G36-3388</f>
        <v>3</v>
      </c>
      <c r="G36" s="320">
        <v>3391</v>
      </c>
      <c r="H36" s="369"/>
      <c r="I36" s="423">
        <f t="shared" si="0"/>
        <v>-391</v>
      </c>
      <c r="J36" s="320">
        <v>6089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4.0845900000000004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121</v>
      </c>
      <c r="D38" s="319"/>
      <c r="E38" s="319"/>
      <c r="F38" s="320"/>
      <c r="G38" s="320"/>
      <c r="H38" s="320"/>
      <c r="I38" s="370"/>
      <c r="J38" s="390">
        <v>1202.6605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-14</v>
      </c>
      <c r="H39" s="320"/>
      <c r="I39" s="370">
        <f>E39-G39</f>
        <v>14</v>
      </c>
      <c r="J39" s="390">
        <v>346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3658.8594399999997</v>
      </c>
      <c r="G40" s="197">
        <f>G20+G23+G34+G35+G36+G37+G39</f>
        <v>274381.95374999993</v>
      </c>
      <c r="H40" s="197">
        <f>H25+H26+H27+H28+H32</f>
        <v>10514</v>
      </c>
      <c r="I40" s="302">
        <f>I20+I23+I34+I35+I36+I37+I39</f>
        <v>41938.046249999999</v>
      </c>
      <c r="J40" s="198">
        <f>J20+J23+J34+J35+J36+J37+J38+J39</f>
        <v>312530.36019000004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96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97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129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110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41</v>
      </c>
      <c r="F56" s="194" t="str">
        <f>G19</f>
        <v>LANDET KVANTUM T.O.M UKE 41</v>
      </c>
      <c r="G56" s="194" t="str">
        <f>I19</f>
        <v>RESTKVOTER</v>
      </c>
      <c r="H56" s="195" t="str">
        <f>J19</f>
        <v>LANDET KVANTUM T.O.M. UKE 41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198.03806</v>
      </c>
      <c r="F57" s="347">
        <v>1585.78107</v>
      </c>
      <c r="G57" s="439">
        <f>D57-F57-F58</f>
        <v>2191.1635500000002</v>
      </c>
      <c r="H57" s="380">
        <v>1543.67803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/>
      <c r="F58" s="387">
        <v>1599.05538</v>
      </c>
      <c r="G58" s="440"/>
      <c r="H58" s="349">
        <v>1432.2076999999999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5.4999999999999997E-3</v>
      </c>
      <c r="F59" s="389">
        <v>81.037610000000001</v>
      </c>
      <c r="G59" s="393">
        <f>D59-F59</f>
        <v>118.96239</v>
      </c>
      <c r="H59" s="301">
        <v>74.574560000000005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5.9343899999999996</v>
      </c>
      <c r="F60" s="347">
        <f>F61+F62+F63</f>
        <v>8206.7125300000007</v>
      </c>
      <c r="G60" s="387">
        <f>D60-F60</f>
        <v>-143.7125300000007</v>
      </c>
      <c r="H60" s="350">
        <f>H61+H62+H63</f>
        <v>7659.2602600000009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3.6650000000000002E-2</v>
      </c>
      <c r="F61" s="359">
        <v>3514.0023099999999</v>
      </c>
      <c r="G61" s="359"/>
      <c r="H61" s="360">
        <v>3371.83725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4.1702599999999999</v>
      </c>
      <c r="F62" s="359">
        <v>3123.67832</v>
      </c>
      <c r="G62" s="359"/>
      <c r="H62" s="360">
        <v>2901.9966800000002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1.7274799999999999</v>
      </c>
      <c r="F63" s="376">
        <v>1569.0319</v>
      </c>
      <c r="G63" s="376"/>
      <c r="H63" s="381">
        <v>1385.42633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54.438180000000003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203.97795000000002</v>
      </c>
      <c r="F66" s="200">
        <f>F57+F58+F59+F60+F64+F65</f>
        <v>11518.550940000001</v>
      </c>
      <c r="G66" s="200">
        <f>D66-F66</f>
        <v>2236.449059999999</v>
      </c>
      <c r="H66" s="208">
        <f>H57+H58+H59+H60+H64+H65</f>
        <v>10764.162330000001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98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115</v>
      </c>
      <c r="D77" s="169">
        <v>10840</v>
      </c>
      <c r="E77" s="165" t="s">
        <v>95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117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111</v>
      </c>
      <c r="F84" s="194" t="str">
        <f>F19</f>
        <v>LANDET KVANTUM UKE 41</v>
      </c>
      <c r="G84" s="194" t="str">
        <f>G19</f>
        <v>LANDET KVANTUM T.O.M UKE 41</v>
      </c>
      <c r="H84" s="194" t="str">
        <f>I19</f>
        <v>RESTKVOTER</v>
      </c>
      <c r="I84" s="195" t="str">
        <f>J19</f>
        <v>LANDET KVANTUM T.O.M. UKE 41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532.04142999999999</v>
      </c>
      <c r="G85" s="328">
        <f>G86+G87</f>
        <v>32253.500520000001</v>
      </c>
      <c r="H85" s="328">
        <f>H86+H87</f>
        <v>2928.4994799999986</v>
      </c>
      <c r="I85" s="329">
        <f>I86+I87</f>
        <v>32432.85411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532.00363000000004</v>
      </c>
      <c r="G86" s="330">
        <v>31883.941190000001</v>
      </c>
      <c r="H86" s="330">
        <f>E86-G86</f>
        <v>2473.0588099999986</v>
      </c>
      <c r="I86" s="331">
        <v>31871.925210000001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3.78E-2</v>
      </c>
      <c r="G87" s="332">
        <v>369.55932999999999</v>
      </c>
      <c r="H87" s="332">
        <f>E87-G87</f>
        <v>455.44067000000001</v>
      </c>
      <c r="I87" s="333">
        <v>560.9289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498.77138000000002</v>
      </c>
      <c r="G88" s="328">
        <f t="shared" si="2"/>
        <v>43308.260520000003</v>
      </c>
      <c r="H88" s="328">
        <f>H89+H94+H95</f>
        <v>17108.73948</v>
      </c>
      <c r="I88" s="329">
        <f t="shared" si="2"/>
        <v>39587.246429999999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426.97969000000001</v>
      </c>
      <c r="G89" s="334">
        <f t="shared" si="4"/>
        <v>34088.733240000001</v>
      </c>
      <c r="H89" s="334">
        <f>H90+H91+H92+H93</f>
        <v>14284.266759999999</v>
      </c>
      <c r="I89" s="335">
        <f t="shared" si="4"/>
        <v>29721.1008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203.38105999999999</v>
      </c>
      <c r="G90" s="336">
        <v>5393.3782899999997</v>
      </c>
      <c r="H90" s="336">
        <f t="shared" ref="H90:H98" si="5">E90-G90</f>
        <v>8329.6217099999994</v>
      </c>
      <c r="I90" s="337">
        <v>6234.6875499999996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156.08904000000001</v>
      </c>
      <c r="G91" s="336">
        <v>9671.58986</v>
      </c>
      <c r="H91" s="336">
        <f t="shared" si="5"/>
        <v>3680.41014</v>
      </c>
      <c r="I91" s="337">
        <v>8909.6806199999992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36.067250000000001</v>
      </c>
      <c r="G92" s="336">
        <v>10636.983560000001</v>
      </c>
      <c r="H92" s="336">
        <f t="shared" si="5"/>
        <v>3081.0164399999994</v>
      </c>
      <c r="I92" s="337">
        <v>8273.2227399999992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31.442340000000002</v>
      </c>
      <c r="G93" s="336">
        <v>8386.7815300000002</v>
      </c>
      <c r="H93" s="336">
        <f t="shared" si="5"/>
        <v>-806.7815300000002</v>
      </c>
      <c r="I93" s="337">
        <v>6303.5098900000003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/>
      <c r="G94" s="334">
        <v>7708.9663200000005</v>
      </c>
      <c r="H94" s="334">
        <f t="shared" si="5"/>
        <v>2382.0336799999995</v>
      </c>
      <c r="I94" s="335">
        <v>8291.4942699999992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71.791690000000003</v>
      </c>
      <c r="G95" s="345">
        <v>1510.56096</v>
      </c>
      <c r="H95" s="345">
        <f t="shared" si="5"/>
        <v>442.43903999999998</v>
      </c>
      <c r="I95" s="346">
        <v>1574.6513600000001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17.92306</v>
      </c>
      <c r="H96" s="341">
        <f t="shared" si="5"/>
        <v>295.07693999999998</v>
      </c>
      <c r="I96" s="342">
        <v>12.82804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0.57487999999999995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>
        <v>1</v>
      </c>
      <c r="G98" s="320">
        <v>40</v>
      </c>
      <c r="H98" s="320">
        <f t="shared" si="5"/>
        <v>-40</v>
      </c>
      <c r="I98" s="323">
        <v>116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1032.3876899999998</v>
      </c>
      <c r="G99" s="391">
        <f t="shared" si="6"/>
        <v>75919.684100000013</v>
      </c>
      <c r="H99" s="222">
        <f>H85+H88+H96+H97+H98</f>
        <v>20292.315899999998</v>
      </c>
      <c r="I99" s="198">
        <f>I85+I88+I96+I97+I98</f>
        <v>72448.928579999993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99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130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112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100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113</v>
      </c>
      <c r="F117" s="187" t="str">
        <f>F19</f>
        <v>LANDET KVANTUM UKE 41</v>
      </c>
      <c r="G117" s="194" t="str">
        <f>G19</f>
        <v>LANDET KVANTUM T.O.M UKE 41</v>
      </c>
      <c r="H117" s="194" t="str">
        <f>I19</f>
        <v>RESTKVOTER</v>
      </c>
      <c r="I117" s="195" t="str">
        <f>J19</f>
        <v>LANDET KVANTUM T.O.M. UKE 41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1561.05015</v>
      </c>
      <c r="G118" s="232">
        <f t="shared" si="7"/>
        <v>43006.01008</v>
      </c>
      <c r="H118" s="347">
        <f t="shared" si="7"/>
        <v>2501.98992</v>
      </c>
      <c r="I118" s="350">
        <f t="shared" si="7"/>
        <v>53330.528100000003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1411.9047</v>
      </c>
      <c r="G119" s="244">
        <v>36550.1109</v>
      </c>
      <c r="H119" s="351">
        <f>E119-G119</f>
        <v>-816.11089999999967</v>
      </c>
      <c r="I119" s="352">
        <v>45529.719040000004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149.14545000000001</v>
      </c>
      <c r="G120" s="244">
        <v>6455.8991800000003</v>
      </c>
      <c r="H120" s="351">
        <f>E120-G120</f>
        <v>2818.1008199999997</v>
      </c>
      <c r="I120" s="352">
        <v>7800.8090599999996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123</v>
      </c>
      <c r="D122" s="295">
        <v>32529</v>
      </c>
      <c r="E122" s="295">
        <v>31820</v>
      </c>
      <c r="F122" s="295">
        <v>15.56</v>
      </c>
      <c r="G122" s="295">
        <f>27833.37362+5343.94649</f>
        <v>33177.320110000001</v>
      </c>
      <c r="H122" s="298">
        <f>E122-G122</f>
        <v>-1357.3201100000006</v>
      </c>
      <c r="I122" s="300">
        <v>34488.629869999997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1427.6353799999999</v>
      </c>
      <c r="G123" s="226">
        <f>G132+G129+G124</f>
        <v>46975.43131</v>
      </c>
      <c r="H123" s="355">
        <f>H124+H129+H132</f>
        <v>5182.568690000001</v>
      </c>
      <c r="I123" s="356">
        <f>I124+I129+I132</f>
        <v>48001.420659999996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124</v>
      </c>
      <c r="D124" s="377">
        <f>D125+D126+D127+D128</f>
        <v>38587</v>
      </c>
      <c r="E124" s="377">
        <f>E125+E126+E127+E128</f>
        <v>39056</v>
      </c>
      <c r="F124" s="377">
        <f>F125+F126+F127+F128</f>
        <v>1171.0531799999999</v>
      </c>
      <c r="G124" s="377">
        <f>G125+G126+G128+G127</f>
        <v>34063.981530000005</v>
      </c>
      <c r="H124" s="357">
        <f>H125+H126+H127+H128</f>
        <v>4992.0184700000009</v>
      </c>
      <c r="I124" s="358">
        <f>I125+I126+I127+I128</f>
        <v>38685.784569999996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327.93570999999997</v>
      </c>
      <c r="G125" s="240">
        <v>7424.4747399999997</v>
      </c>
      <c r="H125" s="359">
        <f t="shared" ref="H125:H137" si="8">E125-G125</f>
        <v>5070.5252600000003</v>
      </c>
      <c r="I125" s="360">
        <v>6077.8201900000004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320.99327</v>
      </c>
      <c r="G126" s="240">
        <f>10082.02684-903.36069</f>
        <v>9178.6661500000009</v>
      </c>
      <c r="H126" s="359">
        <f t="shared" si="8"/>
        <v>2052.3338499999991</v>
      </c>
      <c r="I126" s="360">
        <v>9444.4779600000002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209.9007</v>
      </c>
      <c r="G127" s="240">
        <f>11925.15785-1675.0028</f>
        <v>10250.155049999999</v>
      </c>
      <c r="H127" s="359">
        <f t="shared" si="8"/>
        <v>-1562.1550499999994</v>
      </c>
      <c r="I127" s="360">
        <v>11395.32072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312.2235</v>
      </c>
      <c r="G128" s="240">
        <f>9976.26859-2765.583</f>
        <v>7210.6855899999991</v>
      </c>
      <c r="H128" s="359">
        <f t="shared" si="8"/>
        <v>-568.68558999999914</v>
      </c>
      <c r="I128" s="360">
        <v>11768.1657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/>
      <c r="G129" s="233">
        <v>6549.2180900000003</v>
      </c>
      <c r="H129" s="361">
        <f t="shared" si="8"/>
        <v>-344.2180900000003</v>
      </c>
      <c r="I129" s="362">
        <v>4517.8955299999998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/>
      <c r="G130" s="240">
        <v>6310.0148300000001</v>
      </c>
      <c r="H130" s="359">
        <f t="shared" si="8"/>
        <v>-605.01483000000007</v>
      </c>
      <c r="I130" s="360">
        <v>4427.0423099999998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239.20326000000023</v>
      </c>
      <c r="H131" s="359">
        <f t="shared" si="8"/>
        <v>260.79673999999977</v>
      </c>
      <c r="I131" s="360">
        <f>I129-I130</f>
        <v>90.853219999999965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256.5822</v>
      </c>
      <c r="G132" s="257">
        <v>6362.2316899999996</v>
      </c>
      <c r="H132" s="363">
        <f t="shared" si="8"/>
        <v>534.76831000000038</v>
      </c>
      <c r="I132" s="364">
        <v>4797.7405600000002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12.890499999999999</v>
      </c>
      <c r="H133" s="378">
        <f t="shared" si="8"/>
        <v>116.1095</v>
      </c>
      <c r="I133" s="379">
        <v>12.872400000000001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13.037140000000001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264.036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171</v>
      </c>
      <c r="G136" s="225">
        <v>636</v>
      </c>
      <c r="H136" s="234">
        <f t="shared" si="8"/>
        <v>-636</v>
      </c>
      <c r="I136" s="297">
        <v>370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3188.2826700000001</v>
      </c>
      <c r="G137" s="186">
        <f>G118+G122+G123+G133+G134+G135+G136</f>
        <v>126048.117</v>
      </c>
      <c r="H137" s="200">
        <f t="shared" si="8"/>
        <v>5816.8830000000016</v>
      </c>
      <c r="I137" s="198">
        <f>I118+I121+I122+I123+I133+I134+I135+I136</f>
        <v>138467.48702999999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101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102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131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s="3" customFormat="1" ht="14.25" customHeight="1" x14ac:dyDescent="0.25">
      <c r="B141" s="117"/>
      <c r="C141" s="202" t="s">
        <v>122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125</v>
      </c>
      <c r="D142" s="206"/>
      <c r="E142" s="206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6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10"/>
      <c r="C147" s="211"/>
      <c r="D147" s="212"/>
      <c r="E147" s="212"/>
      <c r="F147" s="212"/>
      <c r="G147" s="212"/>
      <c r="H147" s="213"/>
      <c r="I147" s="213"/>
      <c r="J147" s="213"/>
      <c r="K147" s="214"/>
      <c r="L147" s="118"/>
      <c r="M147" s="118"/>
    </row>
    <row r="148" spans="2:13" ht="12" customHeight="1" thickBot="1" x14ac:dyDescent="0.3">
      <c r="B148" s="119"/>
      <c r="C148" s="424" t="s">
        <v>2</v>
      </c>
      <c r="D148" s="425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9" t="s">
        <v>55</v>
      </c>
      <c r="D149" s="270">
        <v>34705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2" t="s">
        <v>67</v>
      </c>
      <c r="D150" s="273">
        <v>12676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4" t="s">
        <v>68</v>
      </c>
      <c r="D151" s="273">
        <v>6376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5" t="s">
        <v>31</v>
      </c>
      <c r="D152" s="276">
        <f>D149+D150+D151</f>
        <v>53757</v>
      </c>
      <c r="E152" s="271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7" t="s">
        <v>103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7" t="s">
        <v>104</v>
      </c>
      <c r="D154" s="278"/>
      <c r="E154" s="278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105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41</v>
      </c>
      <c r="F157" s="69" t="str">
        <f>G19</f>
        <v>LANDET KVANTUM T.O.M UKE 41</v>
      </c>
      <c r="G157" s="69" t="str">
        <f>I19</f>
        <v>RESTKVOTER</v>
      </c>
      <c r="H157" s="92" t="str">
        <f>J19</f>
        <v>LANDET KVANTUM T.O.M. UKE 41 2018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34571</v>
      </c>
      <c r="E158" s="183">
        <v>285.14631000000003</v>
      </c>
      <c r="F158" s="183">
        <v>19932.700680000002</v>
      </c>
      <c r="G158" s="183">
        <f>D158-F158</f>
        <v>14638.299319999998</v>
      </c>
      <c r="H158" s="220">
        <v>17211.534739999999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>
        <v>8.9999999999999993E-3</v>
      </c>
      <c r="F159" s="183">
        <v>29.113669999999999</v>
      </c>
      <c r="G159" s="183">
        <f>D159-F159</f>
        <v>70.886330000000001</v>
      </c>
      <c r="H159" s="220">
        <v>3.8416299999999999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1">
        <v>0.02</v>
      </c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34705</v>
      </c>
      <c r="E161" s="185">
        <f>SUM(E158:E160)</f>
        <v>285.15531000000004</v>
      </c>
      <c r="F161" s="185">
        <f>SUM(F158:F160)</f>
        <v>19961.814350000001</v>
      </c>
      <c r="G161" s="185">
        <f>D161-F161</f>
        <v>14743.185649999999</v>
      </c>
      <c r="H161" s="207">
        <f>SUM(H158:H160)</f>
        <v>17215.396369999999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9"/>
      <c r="G162" s="209"/>
      <c r="H162" s="209"/>
      <c r="I162" s="209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5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29" t="s">
        <v>1</v>
      </c>
      <c r="C164" s="430"/>
      <c r="D164" s="430"/>
      <c r="E164" s="430"/>
      <c r="F164" s="430"/>
      <c r="G164" s="430"/>
      <c r="H164" s="430"/>
      <c r="I164" s="430"/>
      <c r="J164" s="430"/>
      <c r="K164" s="431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24" t="s">
        <v>2</v>
      </c>
      <c r="D166" s="425"/>
      <c r="E166" s="424" t="s">
        <v>53</v>
      </c>
      <c r="F166" s="425"/>
      <c r="G166" s="424" t="s">
        <v>54</v>
      </c>
      <c r="H166" s="425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9" t="s">
        <v>55</v>
      </c>
      <c r="D167" s="279">
        <v>47999</v>
      </c>
      <c r="E167" s="280" t="s">
        <v>5</v>
      </c>
      <c r="F167" s="281">
        <v>34489</v>
      </c>
      <c r="G167" s="272" t="s">
        <v>12</v>
      </c>
      <c r="H167" s="101">
        <v>21527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 t="s">
        <v>44</v>
      </c>
      <c r="D168" s="282">
        <v>44935</v>
      </c>
      <c r="E168" s="283" t="s">
        <v>45</v>
      </c>
      <c r="F168" s="284">
        <v>8000</v>
      </c>
      <c r="G168" s="272" t="s">
        <v>11</v>
      </c>
      <c r="H168" s="101">
        <v>5603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2"/>
      <c r="D169" s="282"/>
      <c r="E169" s="283" t="s">
        <v>38</v>
      </c>
      <c r="F169" s="284">
        <v>5500</v>
      </c>
      <c r="G169" s="272" t="s">
        <v>46</v>
      </c>
      <c r="H169" s="101">
        <v>5666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2"/>
      <c r="D170" s="282"/>
      <c r="E170" s="283"/>
      <c r="F170" s="284"/>
      <c r="G170" s="272" t="s">
        <v>47</v>
      </c>
      <c r="H170" s="101">
        <v>1693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5">
        <v>93614</v>
      </c>
      <c r="E171" s="286" t="s">
        <v>57</v>
      </c>
      <c r="F171" s="285">
        <f>F167+F168+F169</f>
        <v>47989</v>
      </c>
      <c r="G171" s="52" t="s">
        <v>5</v>
      </c>
      <c r="H171" s="102">
        <f>SUM(H167:H170)</f>
        <v>34489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4" t="s">
        <v>94</v>
      </c>
      <c r="D172" s="283"/>
      <c r="E172" s="283"/>
      <c r="F172" s="283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7" t="s">
        <v>108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26" t="s">
        <v>8</v>
      </c>
      <c r="C175" s="427"/>
      <c r="D175" s="427"/>
      <c r="E175" s="427"/>
      <c r="F175" s="427"/>
      <c r="G175" s="427"/>
      <c r="H175" s="427"/>
      <c r="I175" s="427"/>
      <c r="J175" s="427"/>
      <c r="K175" s="428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114</v>
      </c>
      <c r="F177" s="223" t="str">
        <f>F19</f>
        <v>LANDET KVANTUM UKE 41</v>
      </c>
      <c r="G177" s="69" t="str">
        <f>G19</f>
        <v>LANDET KVANTUM T.O.M UKE 41</v>
      </c>
      <c r="H177" s="69" t="str">
        <f>I19</f>
        <v>RESTKVOTER</v>
      </c>
      <c r="I177" s="92" t="str">
        <f>J19</f>
        <v>LANDET KVANTUM T.O.M. UKE 41 2018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7">
        <f t="shared" ref="D178" si="9">D179+D180+D181+D182</f>
        <v>34489</v>
      </c>
      <c r="E178" s="227">
        <f>E179+E180+E181+E182</f>
        <v>39828</v>
      </c>
      <c r="F178" s="227">
        <f>F179+F180+F181+F182</f>
        <v>162.96213</v>
      </c>
      <c r="G178" s="227">
        <f t="shared" ref="G178:H178" si="10">G179+G180+G181+G182</f>
        <v>38820.870159999999</v>
      </c>
      <c r="H178" s="305">
        <f t="shared" si="10"/>
        <v>1007.129840000001</v>
      </c>
      <c r="I178" s="310">
        <f>I179+I180+I181+I182</f>
        <v>28109.576299999997</v>
      </c>
      <c r="J178" s="80"/>
      <c r="K178" s="57"/>
      <c r="L178" s="192"/>
      <c r="M178" s="192"/>
    </row>
    <row r="179" spans="1:13" ht="14.1" customHeight="1" x14ac:dyDescent="0.25">
      <c r="B179" s="49"/>
      <c r="C179" s="294" t="s">
        <v>74</v>
      </c>
      <c r="D179" s="288">
        <v>21527</v>
      </c>
      <c r="E179" s="288">
        <v>25497</v>
      </c>
      <c r="F179" s="288">
        <v>105.65808</v>
      </c>
      <c r="G179" s="288">
        <v>29521.531439999999</v>
      </c>
      <c r="H179" s="303">
        <f t="shared" ref="H179:H184" si="11">E179-G179</f>
        <v>-4024.5314399999988</v>
      </c>
      <c r="I179" s="308">
        <v>21643.047770000001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8">
        <v>5603</v>
      </c>
      <c r="E180" s="288">
        <v>6636</v>
      </c>
      <c r="F180" s="288">
        <v>11.214449999999999</v>
      </c>
      <c r="G180" s="288">
        <v>2897.9265</v>
      </c>
      <c r="H180" s="303">
        <f t="shared" si="11"/>
        <v>3738.0735</v>
      </c>
      <c r="I180" s="308">
        <v>1540.8366100000001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8">
        <v>1693</v>
      </c>
      <c r="E181" s="288">
        <v>1793</v>
      </c>
      <c r="F181" s="288">
        <v>9.1272000000000002</v>
      </c>
      <c r="G181" s="288">
        <v>2838.9606699999999</v>
      </c>
      <c r="H181" s="303">
        <f t="shared" si="11"/>
        <v>-1045.9606699999999</v>
      </c>
      <c r="I181" s="308">
        <v>2050.6684</v>
      </c>
      <c r="J181" s="80"/>
      <c r="K181" s="57"/>
      <c r="L181" s="192"/>
      <c r="M181" s="192"/>
    </row>
    <row r="182" spans="1:13" ht="14.25" customHeight="1" thickBot="1" x14ac:dyDescent="0.3">
      <c r="B182" s="49"/>
      <c r="C182" s="410" t="s">
        <v>46</v>
      </c>
      <c r="D182" s="288">
        <v>5666</v>
      </c>
      <c r="E182" s="288">
        <v>5902</v>
      </c>
      <c r="F182" s="288">
        <v>36.962400000000002</v>
      </c>
      <c r="G182" s="288">
        <v>3562.4515500000002</v>
      </c>
      <c r="H182" s="303">
        <f t="shared" si="11"/>
        <v>2339.5484499999998</v>
      </c>
      <c r="I182" s="308">
        <v>2875.0235200000002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9">
        <v>5500</v>
      </c>
      <c r="E183" s="289">
        <v>5500</v>
      </c>
      <c r="F183" s="289">
        <v>2.052</v>
      </c>
      <c r="G183" s="289">
        <v>4782.3156600000002</v>
      </c>
      <c r="H183" s="307">
        <f t="shared" si="11"/>
        <v>717.68433999999979</v>
      </c>
      <c r="I183" s="312">
        <v>1921.7119600000001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7">
        <v>8000</v>
      </c>
      <c r="E184" s="227">
        <v>8000</v>
      </c>
      <c r="F184" s="227">
        <f>F185+F186</f>
        <v>69.637050000000002</v>
      </c>
      <c r="G184" s="227">
        <f>G185+G186</f>
        <v>3055.6411699999999</v>
      </c>
      <c r="H184" s="305">
        <f t="shared" si="11"/>
        <v>4944.3588300000001</v>
      </c>
      <c r="I184" s="310">
        <f>I185+I186</f>
        <v>4022.9660599999997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8"/>
      <c r="E185" s="288"/>
      <c r="F185" s="288">
        <v>10.422000000000001</v>
      </c>
      <c r="G185" s="288">
        <v>397.28825000000001</v>
      </c>
      <c r="H185" s="303"/>
      <c r="I185" s="308">
        <v>1330.2295200000001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9"/>
      <c r="E186" s="229"/>
      <c r="F186" s="229">
        <v>59.215049999999998</v>
      </c>
      <c r="G186" s="229">
        <v>2658.3529199999998</v>
      </c>
      <c r="H186" s="306"/>
      <c r="I186" s="311">
        <v>2692.7365399999999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9">
        <v>10</v>
      </c>
      <c r="E187" s="289">
        <v>10</v>
      </c>
      <c r="F187" s="289"/>
      <c r="G187" s="289">
        <v>0.40039999999999998</v>
      </c>
      <c r="H187" s="307">
        <f>E187-G187</f>
        <v>9.5996000000000006</v>
      </c>
      <c r="I187" s="312">
        <v>0.53639999999999999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8"/>
      <c r="E188" s="228"/>
      <c r="F188" s="228">
        <v>1.18957</v>
      </c>
      <c r="G188" s="228">
        <v>47.389919999999996</v>
      </c>
      <c r="H188" s="304">
        <f>E188-G188</f>
        <v>-47.389919999999996</v>
      </c>
      <c r="I188" s="309">
        <v>46.665219999999998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47999</v>
      </c>
      <c r="E189" s="186">
        <f>E178+E183+E184+E187</f>
        <v>53338</v>
      </c>
      <c r="F189" s="186">
        <f>F178+F183+F184+F187+F188</f>
        <v>235.84075000000001</v>
      </c>
      <c r="G189" s="186">
        <f>G178+G183+G184+G187+G188</f>
        <v>46706.617310000001</v>
      </c>
      <c r="H189" s="200">
        <f>H178+H183+H184+H187+H188</f>
        <v>6631.3826900000004</v>
      </c>
      <c r="I189" s="198">
        <f>I178+I183+I184+I187+I188</f>
        <v>34101.45594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6" t="s">
        <v>75</v>
      </c>
      <c r="D190" s="66"/>
      <c r="E190" s="66"/>
      <c r="F190" s="66"/>
      <c r="G190" s="66"/>
      <c r="H190" s="365"/>
      <c r="I190" s="365"/>
      <c r="J190" s="143"/>
      <c r="K190" s="30"/>
      <c r="L190" s="143"/>
      <c r="M190" s="143"/>
    </row>
    <row r="191" spans="1:13" ht="15.75" thickBot="1" x14ac:dyDescent="0.3">
      <c r="B191" s="58"/>
      <c r="C191" s="409" t="s">
        <v>118</v>
      </c>
      <c r="D191" s="67"/>
      <c r="E191" s="67"/>
      <c r="F191" s="67"/>
      <c r="G191" s="67"/>
      <c r="H191" s="59"/>
      <c r="I191" s="59"/>
      <c r="J191" s="59"/>
      <c r="K191" s="60"/>
      <c r="L191" s="80"/>
      <c r="M191" s="80"/>
    </row>
    <row r="192" spans="1:13" ht="14.1" customHeight="1" thickTop="1" x14ac:dyDescent="0.25"/>
    <row r="193" spans="1:13" s="40" customFormat="1" ht="17.100000000000001" customHeight="1" thickBot="1" x14ac:dyDescent="0.3">
      <c r="A193" s="79"/>
      <c r="B193" s="81"/>
      <c r="C193" s="93" t="s">
        <v>50</v>
      </c>
      <c r="D193" s="81"/>
      <c r="E193" s="81"/>
      <c r="F193" s="81"/>
      <c r="G193" s="81"/>
      <c r="H193" s="81"/>
      <c r="I193" s="81"/>
      <c r="J193" s="81"/>
      <c r="K193" s="79"/>
      <c r="L193" s="79"/>
      <c r="M193" s="79"/>
    </row>
    <row r="194" spans="1:13" ht="17.100000000000001" customHeight="1" thickTop="1" x14ac:dyDescent="0.25">
      <c r="B194" s="429" t="s">
        <v>1</v>
      </c>
      <c r="C194" s="430"/>
      <c r="D194" s="430"/>
      <c r="E194" s="430"/>
      <c r="F194" s="430"/>
      <c r="G194" s="430"/>
      <c r="H194" s="430"/>
      <c r="I194" s="430"/>
      <c r="J194" s="430"/>
      <c r="K194" s="431"/>
      <c r="L194" s="190"/>
      <c r="M194" s="190"/>
    </row>
    <row r="195" spans="1:13" ht="6" customHeight="1" thickBot="1" x14ac:dyDescent="0.3">
      <c r="B195" s="82"/>
      <c r="C195" s="80"/>
      <c r="D195" s="80"/>
      <c r="E195" s="80"/>
      <c r="F195" s="80"/>
      <c r="G195" s="80"/>
      <c r="H195" s="80"/>
      <c r="I195" s="80"/>
      <c r="J195" s="80"/>
      <c r="K195" s="71"/>
      <c r="L195" s="118"/>
      <c r="M195" s="118"/>
    </row>
    <row r="196" spans="1:13" s="3" customFormat="1" ht="14.1" customHeight="1" thickBot="1" x14ac:dyDescent="0.3">
      <c r="B196" s="72"/>
      <c r="C196" s="424" t="s">
        <v>2</v>
      </c>
      <c r="D196" s="425"/>
      <c r="E196"/>
      <c r="F196"/>
      <c r="G196" s="73"/>
      <c r="H196" s="73"/>
      <c r="I196" s="73"/>
      <c r="J196" s="143"/>
      <c r="K196" s="68"/>
      <c r="L196" s="4"/>
      <c r="M196" s="4"/>
    </row>
    <row r="197" spans="1:13" ht="16.5" customHeight="1" x14ac:dyDescent="0.25">
      <c r="B197" s="74"/>
      <c r="C197" s="269" t="s">
        <v>73</v>
      </c>
      <c r="D197" s="270">
        <v>4622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1:13" ht="14.1" customHeight="1" x14ac:dyDescent="0.25">
      <c r="B198" s="74"/>
      <c r="C198" s="272" t="s">
        <v>44</v>
      </c>
      <c r="D198" s="273">
        <v>24433</v>
      </c>
      <c r="E198" s="290"/>
      <c r="F198" s="239"/>
      <c r="G198" s="75"/>
      <c r="H198" s="75"/>
      <c r="I198" s="75"/>
      <c r="J198" s="160"/>
      <c r="K198" s="71"/>
      <c r="L198" s="118"/>
      <c r="M198" s="118"/>
    </row>
    <row r="199" spans="1:13" ht="14.1" customHeight="1" thickBot="1" x14ac:dyDescent="0.3">
      <c r="B199" s="74"/>
      <c r="C199" s="274" t="s">
        <v>28</v>
      </c>
      <c r="D199" s="273">
        <v>382</v>
      </c>
      <c r="E199" s="290"/>
      <c r="F199" s="239"/>
      <c r="G199" s="88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5" t="s">
        <v>31</v>
      </c>
      <c r="D200" s="276">
        <f>SUM(D197:D199)</f>
        <v>29437</v>
      </c>
      <c r="E200" s="290"/>
      <c r="F200"/>
      <c r="G200" s="88"/>
      <c r="H200" s="75"/>
      <c r="I200" s="75"/>
      <c r="J200" s="160"/>
      <c r="K200" s="71"/>
      <c r="L200" s="118"/>
      <c r="M200" s="118"/>
    </row>
    <row r="201" spans="1:13" ht="13.5" customHeight="1" x14ac:dyDescent="0.25">
      <c r="B201" s="82"/>
      <c r="C201" s="291" t="s">
        <v>106</v>
      </c>
      <c r="D201" s="283"/>
      <c r="E201" s="283"/>
      <c r="F201" s="83"/>
      <c r="G201" s="84"/>
      <c r="H201" s="80"/>
      <c r="I201" s="80"/>
      <c r="J201" s="80"/>
      <c r="K201" s="71"/>
      <c r="L201" s="118"/>
      <c r="M201" s="118"/>
    </row>
    <row r="202" spans="1:13" ht="14.25" customHeight="1" x14ac:dyDescent="0.25">
      <c r="B202" s="82"/>
      <c r="C202" s="287" t="s">
        <v>107</v>
      </c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1:13" ht="14.1" customHeight="1" thickBot="1" x14ac:dyDescent="0.3">
      <c r="B203" s="82"/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7.100000000000001" customHeight="1" x14ac:dyDescent="0.25">
      <c r="B204" s="426" t="s">
        <v>8</v>
      </c>
      <c r="C204" s="427"/>
      <c r="D204" s="427"/>
      <c r="E204" s="427"/>
      <c r="F204" s="427"/>
      <c r="G204" s="427"/>
      <c r="H204" s="427"/>
      <c r="I204" s="427"/>
      <c r="J204" s="427"/>
      <c r="K204" s="428"/>
      <c r="L204" s="190"/>
      <c r="M204" s="190"/>
    </row>
    <row r="205" spans="1:13" ht="6" customHeight="1" thickBot="1" x14ac:dyDescent="0.3">
      <c r="B205" s="85"/>
      <c r="C205" s="86"/>
      <c r="D205" s="86"/>
      <c r="E205" s="86"/>
      <c r="F205" s="86"/>
      <c r="G205" s="86"/>
      <c r="H205" s="86"/>
      <c r="I205" s="86"/>
      <c r="J205" s="86"/>
      <c r="K205" s="87"/>
      <c r="L205" s="86"/>
      <c r="M205" s="86"/>
    </row>
    <row r="206" spans="1:13" ht="62.25" customHeight="1" thickBot="1" x14ac:dyDescent="0.3">
      <c r="B206" s="82"/>
      <c r="C206" s="106" t="s">
        <v>19</v>
      </c>
      <c r="D206" s="113" t="s">
        <v>20</v>
      </c>
      <c r="E206" s="69" t="str">
        <f>F19</f>
        <v>LANDET KVANTUM UKE 41</v>
      </c>
      <c r="F206" s="69" t="str">
        <f>G19</f>
        <v>LANDET KVANTUM T.O.M UKE 41</v>
      </c>
      <c r="G206" s="69" t="str">
        <f>I19</f>
        <v>RESTKVOTER</v>
      </c>
      <c r="H206" s="92" t="str">
        <f>J19</f>
        <v>LANDET KVANTUM T.O.M. UKE 41 2018</v>
      </c>
      <c r="I206" s="80"/>
      <c r="J206" s="80"/>
      <c r="K206" s="71"/>
      <c r="L206" s="118"/>
      <c r="M206" s="118"/>
    </row>
    <row r="207" spans="1:13" s="97" customFormat="1" ht="14.1" customHeight="1" thickBot="1" x14ac:dyDescent="0.3">
      <c r="B207" s="94"/>
      <c r="C207" s="111" t="s">
        <v>51</v>
      </c>
      <c r="D207" s="183">
        <v>1100</v>
      </c>
      <c r="E207" s="183">
        <v>11.65934</v>
      </c>
      <c r="F207" s="183">
        <v>963.80115999999998</v>
      </c>
      <c r="G207" s="183">
        <f>D207-F207</f>
        <v>136.19884000000002</v>
      </c>
      <c r="H207" s="220">
        <v>882.11389999999994</v>
      </c>
      <c r="I207" s="95"/>
      <c r="J207" s="162"/>
      <c r="K207" s="96"/>
      <c r="L207" s="100"/>
      <c r="M207" s="100"/>
    </row>
    <row r="208" spans="1:13" ht="14.1" customHeight="1" thickBot="1" x14ac:dyDescent="0.3">
      <c r="B208" s="82"/>
      <c r="C208" s="114" t="s">
        <v>45</v>
      </c>
      <c r="D208" s="183">
        <v>3472</v>
      </c>
      <c r="E208" s="183">
        <v>29.305420000000002</v>
      </c>
      <c r="F208" s="183">
        <v>2935.6089200000001</v>
      </c>
      <c r="G208" s="183">
        <f t="shared" ref="G208:G210" si="12">D208-F208</f>
        <v>536.39107999999987</v>
      </c>
      <c r="H208" s="220">
        <v>3909.29007</v>
      </c>
      <c r="I208" s="105"/>
      <c r="J208" s="105"/>
      <c r="K208" s="71"/>
      <c r="L208" s="118"/>
      <c r="M208" s="118"/>
    </row>
    <row r="209" spans="2:13" s="97" customFormat="1" ht="14.1" customHeight="1" thickBot="1" x14ac:dyDescent="0.3">
      <c r="B209" s="94"/>
      <c r="C209" s="109" t="s">
        <v>36</v>
      </c>
      <c r="D209" s="184">
        <v>50</v>
      </c>
      <c r="E209" s="184"/>
      <c r="F209" s="184">
        <v>2.1101399999999999</v>
      </c>
      <c r="G209" s="183">
        <f t="shared" si="12"/>
        <v>47.889859999999999</v>
      </c>
      <c r="H209" s="221">
        <v>0.52510000000000001</v>
      </c>
      <c r="I209" s="95"/>
      <c r="J209" s="162"/>
      <c r="K209" s="96"/>
      <c r="L209" s="100"/>
      <c r="M209" s="100"/>
    </row>
    <row r="210" spans="2:13" s="97" customFormat="1" ht="14.1" customHeight="1" thickBot="1" x14ac:dyDescent="0.3">
      <c r="B210" s="89"/>
      <c r="C210" s="109" t="s">
        <v>56</v>
      </c>
      <c r="D210" s="184"/>
      <c r="E210" s="184"/>
      <c r="F210" s="184">
        <v>4.2743900000000004</v>
      </c>
      <c r="G210" s="183">
        <f t="shared" si="12"/>
        <v>-4.2743900000000004</v>
      </c>
      <c r="H210" s="221">
        <v>0.95176000000000005</v>
      </c>
      <c r="I210" s="90"/>
      <c r="J210" s="90"/>
      <c r="K210" s="91"/>
      <c r="L210" s="193"/>
      <c r="M210" s="193"/>
    </row>
    <row r="211" spans="2:13" ht="16.5" thickBot="1" x14ac:dyDescent="0.3">
      <c r="B211" s="82"/>
      <c r="C211" s="112" t="s">
        <v>52</v>
      </c>
      <c r="D211" s="185">
        <f>D197</f>
        <v>4622</v>
      </c>
      <c r="E211" s="185">
        <f>SUM(E207:E210)</f>
        <v>40.964759999999998</v>
      </c>
      <c r="F211" s="185">
        <f>SUM(F207:F210)</f>
        <v>3905.7946099999999</v>
      </c>
      <c r="G211" s="185">
        <f>D211-F211</f>
        <v>716.20539000000008</v>
      </c>
      <c r="H211" s="207">
        <f>H207+H208+H209+H210</f>
        <v>4792.8808300000001</v>
      </c>
      <c r="I211" s="80"/>
      <c r="J211" s="80"/>
      <c r="K211" s="71"/>
      <c r="L211" s="118"/>
      <c r="M211" s="118"/>
    </row>
    <row r="212" spans="2:13" s="70" customFormat="1" ht="9" customHeight="1" x14ac:dyDescent="0.25">
      <c r="B212" s="82"/>
      <c r="C212" s="65"/>
      <c r="D212" s="98"/>
      <c r="E212" s="98"/>
      <c r="F212" s="98"/>
      <c r="G212" s="98"/>
      <c r="H212" s="80"/>
      <c r="I212" s="80"/>
      <c r="J212" s="80"/>
      <c r="K212" s="71"/>
      <c r="L212" s="118"/>
      <c r="M212" s="118"/>
    </row>
    <row r="213" spans="2:13" ht="14.1" customHeight="1" thickBot="1" x14ac:dyDescent="0.3">
      <c r="B213" s="76"/>
      <c r="C213" s="77"/>
      <c r="D213" s="77"/>
      <c r="E213" s="77"/>
      <c r="F213" s="77"/>
      <c r="G213" s="104"/>
      <c r="H213" s="77"/>
      <c r="I213" s="77"/>
      <c r="J213" s="154"/>
      <c r="K213" s="78"/>
      <c r="L213" s="118"/>
      <c r="M213" s="118"/>
    </row>
    <row r="214" spans="2:13" ht="14.1" customHeight="1" thickTop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s="79" customFormat="1" ht="17.100000000000001" customHeight="1" thickBot="1" x14ac:dyDescent="0.3">
      <c r="B221" s="81"/>
      <c r="C221" s="93" t="s">
        <v>88</v>
      </c>
      <c r="D221" s="81"/>
      <c r="E221" s="81"/>
      <c r="F221" s="81"/>
      <c r="G221" s="81"/>
      <c r="H221" s="81"/>
      <c r="I221" s="81"/>
      <c r="J221" s="81"/>
    </row>
    <row r="222" spans="2:13" ht="17.100000000000001" customHeight="1" thickTop="1" x14ac:dyDescent="0.25">
      <c r="B222" s="429" t="s">
        <v>1</v>
      </c>
      <c r="C222" s="430"/>
      <c r="D222" s="430"/>
      <c r="E222" s="430"/>
      <c r="F222" s="430"/>
      <c r="G222" s="430"/>
      <c r="H222" s="430"/>
      <c r="I222" s="430"/>
      <c r="J222" s="430"/>
      <c r="K222" s="431"/>
      <c r="L222" s="190"/>
      <c r="M222" s="190"/>
    </row>
    <row r="223" spans="2:13" ht="6" customHeight="1" thickBot="1" x14ac:dyDescent="0.3">
      <c r="B223" s="82"/>
      <c r="C223" s="80"/>
      <c r="D223" s="80"/>
      <c r="E223" s="80"/>
      <c r="F223" s="80"/>
      <c r="G223" s="80"/>
      <c r="H223" s="80"/>
      <c r="I223" s="80"/>
      <c r="J223" s="80"/>
      <c r="K223" s="120"/>
      <c r="L223" s="118"/>
      <c r="M223" s="118"/>
    </row>
    <row r="224" spans="2:13" s="3" customFormat="1" ht="14.1" customHeight="1" thickBot="1" x14ac:dyDescent="0.3">
      <c r="B224" s="142"/>
      <c r="C224" s="424" t="s">
        <v>2</v>
      </c>
      <c r="D224" s="425"/>
      <c r="E224"/>
      <c r="F224"/>
      <c r="G224" s="143"/>
      <c r="H224" s="143"/>
      <c r="I224" s="143"/>
      <c r="J224" s="143"/>
      <c r="K224" s="116"/>
      <c r="L224" s="4"/>
      <c r="M224" s="4"/>
    </row>
    <row r="225" spans="2:14" ht="16.5" customHeight="1" x14ac:dyDescent="0.25">
      <c r="B225" s="145"/>
      <c r="C225" s="269" t="s">
        <v>73</v>
      </c>
      <c r="D225" s="270">
        <v>3536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6.5" customHeight="1" x14ac:dyDescent="0.25">
      <c r="B226" s="145"/>
      <c r="C226" s="272" t="s">
        <v>44</v>
      </c>
      <c r="D226" s="273">
        <v>2504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2" t="s">
        <v>28</v>
      </c>
      <c r="D227" s="273">
        <v>123</v>
      </c>
      <c r="E227" s="290"/>
      <c r="F227" s="239"/>
      <c r="G227" s="160"/>
      <c r="H227" s="160"/>
      <c r="I227" s="160"/>
      <c r="J227" s="160"/>
      <c r="K227" s="120"/>
      <c r="L227" s="118"/>
      <c r="M227" s="118"/>
    </row>
    <row r="228" spans="2:14" ht="14.1" customHeight="1" thickBot="1" x14ac:dyDescent="0.3">
      <c r="B228" s="145"/>
      <c r="C228" s="275" t="s">
        <v>31</v>
      </c>
      <c r="D228" s="276">
        <f>SUM(D225:D227)</f>
        <v>6163</v>
      </c>
      <c r="E228" s="290"/>
      <c r="F228"/>
      <c r="G228" s="88"/>
      <c r="H228" s="160"/>
      <c r="I228" s="160"/>
      <c r="J228" s="160"/>
      <c r="K228" s="120"/>
      <c r="L228" s="118"/>
      <c r="M228" s="118"/>
    </row>
    <row r="229" spans="2:14" ht="18.75" customHeight="1" thickBot="1" x14ac:dyDescent="0.3">
      <c r="B229" s="82"/>
      <c r="C229" s="254" t="s">
        <v>120</v>
      </c>
      <c r="D229" s="283"/>
      <c r="E229" s="283"/>
      <c r="F229" s="83"/>
      <c r="G229" s="84"/>
      <c r="H229" s="80"/>
      <c r="I229" s="80"/>
      <c r="J229" s="80"/>
      <c r="K229" s="120"/>
      <c r="L229" s="118"/>
      <c r="M229" s="118"/>
    </row>
    <row r="230" spans="2:14" ht="17.100000000000001" customHeight="1" x14ac:dyDescent="0.25">
      <c r="B230" s="426" t="s">
        <v>8</v>
      </c>
      <c r="C230" s="427"/>
      <c r="D230" s="427"/>
      <c r="E230" s="427"/>
      <c r="F230" s="427"/>
      <c r="G230" s="427"/>
      <c r="H230" s="427"/>
      <c r="I230" s="427"/>
      <c r="J230" s="427"/>
      <c r="K230" s="428"/>
      <c r="L230" s="190"/>
      <c r="M230" s="190"/>
    </row>
    <row r="231" spans="2:14" ht="6" customHeight="1" thickBot="1" x14ac:dyDescent="0.3">
      <c r="B231" s="85"/>
      <c r="C231" s="86"/>
      <c r="D231" s="86"/>
      <c r="E231" s="86"/>
      <c r="F231" s="86"/>
      <c r="G231" s="86"/>
      <c r="H231" s="86"/>
      <c r="I231" s="86"/>
      <c r="J231" s="86"/>
      <c r="K231" s="87"/>
      <c r="L231" s="86"/>
      <c r="M231" s="86"/>
    </row>
    <row r="232" spans="2:14" ht="62.25" customHeight="1" thickBot="1" x14ac:dyDescent="0.3">
      <c r="B232" s="82"/>
      <c r="C232" s="399" t="s">
        <v>89</v>
      </c>
      <c r="D232" s="417" t="s">
        <v>90</v>
      </c>
      <c r="E232" s="399" t="s">
        <v>119</v>
      </c>
      <c r="F232" s="400" t="str">
        <f>E206</f>
        <v>LANDET KVANTUM UKE 41</v>
      </c>
      <c r="G232" s="401" t="str">
        <f>F206</f>
        <v>LANDET KVANTUM T.O.M UKE 41</v>
      </c>
      <c r="H232" s="401" t="s">
        <v>62</v>
      </c>
      <c r="I232" s="402" t="str">
        <f>H206</f>
        <v>LANDET KVANTUM T.O.M. UKE 41 2018</v>
      </c>
      <c r="J232" s="118"/>
      <c r="K232" s="42"/>
      <c r="L232" s="118"/>
      <c r="M232" s="118"/>
      <c r="N232" s="118"/>
    </row>
    <row r="233" spans="2:14" s="97" customFormat="1" ht="14.1" customHeight="1" thickBot="1" x14ac:dyDescent="0.3">
      <c r="B233" s="161"/>
      <c r="C233" s="111" t="s">
        <v>91</v>
      </c>
      <c r="D233" s="456">
        <v>1650</v>
      </c>
      <c r="E233" s="459">
        <v>1650</v>
      </c>
      <c r="F233" s="419">
        <f>SUM(F234:F235)</f>
        <v>0</v>
      </c>
      <c r="G233" s="403">
        <f>SUM(G234:G235)</f>
        <v>1595.15535</v>
      </c>
      <c r="H233" s="453">
        <f>E233-G233</f>
        <v>54.844650000000001</v>
      </c>
      <c r="I233" s="403">
        <f>SUM(I234:I235)</f>
        <v>2085.627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80</v>
      </c>
      <c r="D234" s="457"/>
      <c r="E234" s="460"/>
      <c r="F234" s="420"/>
      <c r="G234" s="405">
        <v>1221.97955</v>
      </c>
      <c r="H234" s="454"/>
      <c r="I234" s="405">
        <v>1637.8375000000001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404" t="s">
        <v>81</v>
      </c>
      <c r="D235" s="458"/>
      <c r="E235" s="461"/>
      <c r="F235" s="406"/>
      <c r="G235" s="406">
        <v>373.17579999999998</v>
      </c>
      <c r="H235" s="455"/>
      <c r="I235" s="414">
        <v>447.78949999999998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111" t="s">
        <v>92</v>
      </c>
      <c r="D236" s="456">
        <v>943</v>
      </c>
      <c r="E236" s="459">
        <v>1266</v>
      </c>
      <c r="F236" s="419">
        <f>SUM(F237:F238)</f>
        <v>0</v>
      </c>
      <c r="G236" s="403">
        <f>SUM(G237:G238)</f>
        <v>1333.29981</v>
      </c>
      <c r="H236" s="453">
        <f>E236-G236</f>
        <v>-67.299809999999979</v>
      </c>
      <c r="I236" s="403">
        <f>SUM(I237:I238)</f>
        <v>1708.35491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80</v>
      </c>
      <c r="D237" s="457"/>
      <c r="E237" s="460"/>
      <c r="F237" s="420"/>
      <c r="G237" s="405">
        <v>1036.5637099999999</v>
      </c>
      <c r="H237" s="454"/>
      <c r="I237" s="405">
        <v>1424.1108999999999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404" t="s">
        <v>81</v>
      </c>
      <c r="D238" s="458"/>
      <c r="E238" s="461"/>
      <c r="F238" s="406"/>
      <c r="G238" s="406">
        <v>296.73610000000002</v>
      </c>
      <c r="H238" s="455"/>
      <c r="I238" s="414">
        <v>284.24401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111" t="s">
        <v>93</v>
      </c>
      <c r="D239" s="456">
        <v>943</v>
      </c>
      <c r="E239" s="459">
        <v>1143</v>
      </c>
      <c r="F239" s="419">
        <f>SUM(F240:F241)</f>
        <v>56.737499999999997</v>
      </c>
      <c r="G239" s="403">
        <f>SUM(G240:G241)</f>
        <v>458.40866999999997</v>
      </c>
      <c r="H239" s="453">
        <f>E239-G239</f>
        <v>684.59132999999997</v>
      </c>
      <c r="I239" s="403">
        <f>SUM(I240:I241)</f>
        <v>508.15320000000003</v>
      </c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80</v>
      </c>
      <c r="D240" s="457"/>
      <c r="E240" s="460"/>
      <c r="F240" s="420">
        <v>42.156999999999996</v>
      </c>
      <c r="G240" s="405">
        <v>361.12056999999999</v>
      </c>
      <c r="H240" s="454"/>
      <c r="I240" s="405">
        <v>423.53750000000002</v>
      </c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161"/>
      <c r="C241" s="404" t="s">
        <v>81</v>
      </c>
      <c r="D241" s="458"/>
      <c r="E241" s="461"/>
      <c r="F241" s="406">
        <v>14.580500000000001</v>
      </c>
      <c r="G241" s="406">
        <v>97.2881</v>
      </c>
      <c r="H241" s="455"/>
      <c r="I241" s="414">
        <v>84.615700000000004</v>
      </c>
      <c r="J241" s="100"/>
      <c r="K241" s="412"/>
      <c r="L241" s="100"/>
      <c r="M241" s="100"/>
      <c r="N241" s="100"/>
    </row>
    <row r="242" spans="2:14" s="97" customFormat="1" ht="14.1" customHeight="1" thickBot="1" x14ac:dyDescent="0.3">
      <c r="B242" s="89"/>
      <c r="C242" s="109" t="s">
        <v>56</v>
      </c>
      <c r="D242" s="411"/>
      <c r="E242" s="421"/>
      <c r="F242" s="221"/>
      <c r="G242" s="221"/>
      <c r="H242" s="407"/>
      <c r="I242" s="415"/>
      <c r="J242" s="100"/>
      <c r="K242" s="413"/>
      <c r="L242" s="193"/>
      <c r="M242" s="193"/>
      <c r="N242" s="193"/>
    </row>
    <row r="243" spans="2:14" ht="16.5" thickBot="1" x14ac:dyDescent="0.3">
      <c r="B243" s="82"/>
      <c r="C243" s="112" t="s">
        <v>52</v>
      </c>
      <c r="D243" s="418">
        <f>SUM(D233:D242)</f>
        <v>3536</v>
      </c>
      <c r="E243" s="422">
        <f>SUM(E233:E242)</f>
        <v>4059</v>
      </c>
      <c r="F243" s="185">
        <f>F233+F236+F239+F242</f>
        <v>56.737499999999997</v>
      </c>
      <c r="G243" s="185">
        <f>G233+G236+G239+G242</f>
        <v>3386.8638299999998</v>
      </c>
      <c r="H243" s="408">
        <f>SUM(H233:H242)</f>
        <v>672.13616999999999</v>
      </c>
      <c r="I243" s="416">
        <f>I233+I236+I239+I242</f>
        <v>4302.1351100000002</v>
      </c>
      <c r="J243" s="118"/>
      <c r="K243" s="42"/>
      <c r="L243" s="118"/>
      <c r="M243" s="118"/>
      <c r="N243" s="118"/>
    </row>
    <row r="244" spans="2:14" s="70" customFormat="1" ht="9" customHeight="1" x14ac:dyDescent="0.25">
      <c r="B244" s="82"/>
      <c r="C244" s="65"/>
      <c r="D244" s="98"/>
      <c r="E244" s="98"/>
      <c r="F244" s="98"/>
      <c r="G244" s="98"/>
      <c r="H244" s="80"/>
      <c r="I244" s="80"/>
      <c r="J244" s="80"/>
      <c r="K244" s="120"/>
      <c r="L244" s="118"/>
      <c r="M244" s="118"/>
    </row>
    <row r="245" spans="2:14" ht="14.1" customHeight="1" thickBot="1" x14ac:dyDescent="0.3">
      <c r="B245" s="153"/>
      <c r="C245" s="154"/>
      <c r="D245" s="154"/>
      <c r="E245" s="154"/>
      <c r="F245" s="154"/>
      <c r="G245" s="104"/>
      <c r="H245" s="104"/>
      <c r="I245" s="154"/>
      <c r="J245" s="154"/>
      <c r="K245" s="155"/>
      <c r="L245" s="118"/>
      <c r="M245" s="118"/>
    </row>
    <row r="246" spans="2:14" ht="20.25" customHeight="1" thickTop="1" x14ac:dyDescent="0.25">
      <c r="B246" s="70"/>
      <c r="C246" s="70"/>
      <c r="D246" s="70"/>
      <c r="E246" s="70"/>
      <c r="F246" s="70"/>
      <c r="G246" s="70"/>
      <c r="H246" s="70"/>
      <c r="K246" s="70"/>
    </row>
    <row r="247" spans="2:14" ht="20.25" customHeight="1" x14ac:dyDescent="0.25"/>
    <row r="248" spans="2:14" ht="14.1" hidden="1" customHeight="1" x14ac:dyDescent="0.25"/>
    <row r="249" spans="2:14" ht="14.1" hidden="1" customHeight="1" x14ac:dyDescent="0.25"/>
    <row r="250" spans="2:14" ht="14.1" hidden="1" customHeight="1" x14ac:dyDescent="0.25">
      <c r="G250" s="64"/>
    </row>
    <row r="251" spans="2:14" ht="14.1" hidden="1" customHeight="1" x14ac:dyDescent="0.25">
      <c r="F251" s="64"/>
    </row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6:H238"/>
    <mergeCell ref="H239:H241"/>
    <mergeCell ref="D236:D238"/>
    <mergeCell ref="D239:D241"/>
    <mergeCell ref="B222:K222"/>
    <mergeCell ref="C224:D224"/>
    <mergeCell ref="B230:K230"/>
    <mergeCell ref="D233:D235"/>
    <mergeCell ref="H233:H235"/>
    <mergeCell ref="E233:E235"/>
    <mergeCell ref="E236:E238"/>
    <mergeCell ref="E239:E241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7:D107"/>
    <mergeCell ref="E107:F107"/>
    <mergeCell ref="G107:H107"/>
    <mergeCell ref="B115:K115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41
&amp;"-,Normal"&amp;11(iht. motatte landings- og sluttsedler fra fiskesalgslagene; alle tallstørrelser i hele tonn)&amp;R15.10.2019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UKE_41_2019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2019-07-17T10:57:55Z</cp:lastPrinted>
  <dcterms:created xsi:type="dcterms:W3CDTF">2011-07-06T12:13:20Z</dcterms:created>
  <dcterms:modified xsi:type="dcterms:W3CDTF">2019-10-15T09:17:12Z</dcterms:modified>
</cp:coreProperties>
</file>