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413"/>
  </bookViews>
  <sheets>
    <sheet name="UKE_35_2019" sheetId="1" r:id="rId1"/>
  </sheets>
  <definedNames>
    <definedName name="Z_14D440E4_F18A_4F78_9989_38C1B133222D_.wvu.Cols" localSheetId="0" hidden="1">UKE_35_2019!#REF!</definedName>
    <definedName name="Z_14D440E4_F18A_4F78_9989_38C1B133222D_.wvu.PrintArea" localSheetId="0" hidden="1">UKE_35_2019!$B$1:$M$246</definedName>
    <definedName name="Z_14D440E4_F18A_4F78_9989_38C1B133222D_.wvu.Rows" localSheetId="0" hidden="1">UKE_35_2019!$358:$1048576,UKE_35_2019!$247:$357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F36" i="1" l="1"/>
  <c r="G24" i="1" l="1"/>
  <c r="G29" i="1"/>
  <c r="F29" i="1" s="1"/>
  <c r="I30" i="1"/>
  <c r="I25" i="1"/>
  <c r="E24" i="1"/>
  <c r="G183" i="1"/>
  <c r="F183" i="1"/>
  <c r="J24" i="1"/>
  <c r="I29" i="1" l="1"/>
  <c r="G206" i="1"/>
  <c r="G207" i="1"/>
  <c r="G208" i="1"/>
  <c r="G209" i="1"/>
  <c r="F131" i="1" l="1"/>
  <c r="G131" i="1"/>
  <c r="G33" i="1" l="1"/>
  <c r="F33" i="1" s="1"/>
  <c r="F24" i="1" l="1"/>
  <c r="D227" i="1" l="1"/>
  <c r="E242" i="1"/>
  <c r="E177" i="1" l="1"/>
  <c r="E188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3" i="1" l="1"/>
  <c r="I33" i="1" l="1"/>
  <c r="F124" i="1" l="1"/>
  <c r="F123" i="1" s="1"/>
  <c r="F177" i="1" l="1"/>
  <c r="G177" i="1"/>
  <c r="I131" i="1" l="1"/>
  <c r="I118" i="1"/>
  <c r="I124" i="1"/>
  <c r="I123" i="1" s="1"/>
  <c r="G31" i="1"/>
  <c r="G23" i="1" s="1"/>
  <c r="I137" i="1" l="1"/>
  <c r="I177" i="1"/>
  <c r="I31" i="1" l="1"/>
  <c r="H89" i="1"/>
  <c r="H88" i="1" s="1"/>
  <c r="I23" i="1" l="1"/>
  <c r="F188" i="1" l="1"/>
  <c r="H183" i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<sst xmlns="http://schemas.openxmlformats.org/spreadsheetml/2006/main" count="256" uniqueCount="129">
  <si>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</si>
  <si>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</si>
  <si>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</si>
  <si>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</si>
  <si>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</si>
  <si>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</si>
  <si>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</si>
  <si>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</si>
  <si>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</si>
  <si>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</si>
  <si>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</si>
  <si>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</si>
  <si>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</si>
  <si>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</si>
  <si>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</si>
  <si>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</si>
  <si>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</si>
  <si>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</si>
  <si>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</si>
  <si>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</si>
  <si>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</si>
  <si>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</si>
  <si>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</si>
  <si>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</si>
  <si>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</si>
  <si>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</si>
  <si>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</si>
  <si>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</si>
  <si>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</si>
  <si>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</si>
  <si>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</si>
  <si>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</si>
  <si>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</si>
  <si>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</si>
  <si>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</si>
  <si>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</si>
  <si>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</si>
  <si>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</si>
  <si>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</si>
  <si>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</si>
  <si>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</si>
  <si>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</si>
  <si>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</si>
  <si>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</si>
  <si>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</si>
  <si>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</si>
  <si>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</si>
  <si>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</si>
  <si>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</si>
  <si>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</si>
  <si>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</si>
  <si>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</si>
  <si>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</si>
  <si>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</si>
  <si>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</si>
  <si>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</si>
  <si>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</si>
  <si>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</si>
  <si>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</si>
  <si>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</si>
  <si>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</si>
  <si>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</si>
  <si>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</si>
  <si>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</si>
  <si>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</si>
  <si>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</si>
  <si>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</si>
  <si>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</si>
  <si>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</si>
  <si>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</si>
  <si>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</si>
  <si>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</si>
  <si>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</si>
  <si>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</si>
  <si>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</si>
  <si>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</si>
  <si>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</si>
  <si>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</si>
  <si>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</si>
  <si>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</si>
  <si>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</si>
  <si>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</si>
  <si>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</si>
  <si>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</si>
  <si>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</si>
  <si>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</si>
  <si>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</si>
  <si>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</si>
  <si>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</si>
  <si>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</si>
  <si>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</si>
  <si>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</si>
  <si>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</si>
  <si>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</si>
  <si>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</si>
  <si>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</si>
  <si>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</si>
  <si>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</si>
  <si>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</si>
  <si>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</si>
  <si>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</si>
  <si>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</si>
  <si>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</si>
  <si>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</si>
  <si>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</si>
  <si>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</si>
  <si>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</si>
  <si>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</si>
  <si>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</si>
  <si>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</si>
  <si>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</si>
  <si>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</si>
  <si>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</si>
  <si>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</si>
  <si>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</si>
  <si>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</si>
  <si>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</si>
  <si>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</si>
  <si>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</si>
  <si>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</si>
  <si>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</si>
  <si>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</si>
  <si>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</si>
  <si>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35</t>
  </si>
  <si>
    <t>LANDET KVANTUM T.O.M UKE 35</t>
  </si>
  <si>
    <t>LANDET KVANTUM T.O.M. UKE 35 2018</t>
  </si>
  <si>
    <r>
      <t xml:space="preserve">3 </t>
    </r>
    <r>
      <rPr>
        <sz val="9"/>
        <color theme="1"/>
        <rFont val="Calibri"/>
        <family val="2"/>
      </rPr>
      <t>Registrert rekreasjonsfiske utgjør 1 953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</si>
  <si>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</si>
  <si>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472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</si>
</sst>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zoomScaleNormal="115" workbookViewId="0">
      <selection activeCell="H5" sqref="H5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113.74619999999999</v>
      </c>
      <c r="G20" s="328">
        <f>G21+G22</f>
        <v>58134.155490000005</v>
      </c>
      <c r="H20" s="328"/>
      <c r="I20" s="328">
        <f>I22+I21</f>
        <v>40144.844509999995</v>
      </c>
      <c r="J20" s="329">
        <f>J22+J21</f>
        <v>64762.716269999997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112.33199999999999</v>
      </c>
      <c r="G21" s="330">
        <v>57618.923110000003</v>
      </c>
      <c r="H21" s="330"/>
      <c r="I21" s="330">
        <f>E21-G21</f>
        <v>39850.076889999997</v>
      </c>
      <c r="J21" s="331">
        <v>64201.403059999997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1.4141999999999999</v>
      </c>
      <c r="G22" s="332">
        <v>515.23238000000003</v>
      </c>
      <c r="H22" s="332"/>
      <c r="I22" s="330">
        <f>E22-G22</f>
        <v>294.76761999999997</v>
      </c>
      <c r="J22" s="331">
        <v>561.31321000000003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672.06683999999996</v>
      </c>
      <c r="G23" s="328">
        <f>G24+G30+G31</f>
        <v>188701.25969800001</v>
      </c>
      <c r="H23" s="328"/>
      <c r="I23" s="328">
        <f>I24+I30+I31</f>
        <v>15546.740301999998</v>
      </c>
      <c r="J23" s="329">
        <f>J24+J30+J31</f>
        <v>213601.71130000002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505.09446000000003</v>
      </c>
      <c r="G24" s="334">
        <f>G25+G26+G27+G28</f>
        <v>154361.27778800001</v>
      </c>
      <c r="H24" s="334"/>
      <c r="I24" s="334">
        <f>I25+I26+I27+I28+I29</f>
        <v>5093.7222119999969</v>
      </c>
      <c r="J24" s="335">
        <f>J25+J26+J27+J28</f>
        <v>169782.69878000001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104.21808</v>
      </c>
      <c r="G25" s="336">
        <v>42523.369729999999</v>
      </c>
      <c r="H25" s="336">
        <v>1101</v>
      </c>
      <c r="I25" s="336">
        <f>E25-G25+H25</f>
        <v>-491.36972999999853</v>
      </c>
      <c r="J25" s="337">
        <v>50967.447979999997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180.05699000000001</v>
      </c>
      <c r="G26" s="336">
        <v>41909.590880000003</v>
      </c>
      <c r="H26" s="336">
        <v>1911</v>
      </c>
      <c r="I26" s="336">
        <f>E26-G26+H26</f>
        <v>-584.59088000000338</v>
      </c>
      <c r="J26" s="337">
        <v>47490.980880000003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169.57220000000001</v>
      </c>
      <c r="G27" s="336">
        <v>40538.165362</v>
      </c>
      <c r="H27" s="336">
        <v>2525</v>
      </c>
      <c r="I27" s="336">
        <f>E27-G27+H27</f>
        <v>2260.8346380000003</v>
      </c>
      <c r="J27" s="337">
        <v>41686.95955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51.247190000000003</v>
      </c>
      <c r="G28" s="336">
        <v>29390.151816000001</v>
      </c>
      <c r="H28" s="336">
        <v>1505</v>
      </c>
      <c r="I28" s="336">
        <f>E28-G28+H28</f>
        <v>-2163.1518160000014</v>
      </c>
      <c r="J28" s="337">
        <v>29637.310369999999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G29-6584</f>
        <v>458</v>
      </c>
      <c r="G29" s="336">
        <f>H25+H26+H27+H28</f>
        <v>7042</v>
      </c>
      <c r="H29" s="336"/>
      <c r="I29" s="336">
        <f>E29-G29</f>
        <v>6072</v>
      </c>
      <c r="J29" s="337">
        <v>7248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81.293999999999997</v>
      </c>
      <c r="G30" s="334">
        <v>15605.89415</v>
      </c>
      <c r="H30" s="336"/>
      <c r="I30" s="398">
        <f>E30-G30</f>
        <v>9735.1058499999999</v>
      </c>
      <c r="J30" s="335">
        <v>17717.407599999999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85.678380000000004</v>
      </c>
      <c r="G31" s="334">
        <f>G32</f>
        <v>18734.087759999999</v>
      </c>
      <c r="H31" s="336"/>
      <c r="I31" s="334">
        <f>I32+I33</f>
        <v>717.91224000000147</v>
      </c>
      <c r="J31" s="335">
        <f>J32</f>
        <v>26101.604920000002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101.67838-F36</f>
        <v>85.678380000000004</v>
      </c>
      <c r="G32" s="336">
        <f>22112.08776-G36</f>
        <v>18734.087759999999</v>
      </c>
      <c r="H32" s="336">
        <v>803</v>
      </c>
      <c r="I32" s="336">
        <f>E32-G32+H32</f>
        <v>-319.08775999999853</v>
      </c>
      <c r="J32" s="337">
        <f>32198.60492-J36</f>
        <v>26101.604920000002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G33-756</f>
        <v>47</v>
      </c>
      <c r="G33" s="339">
        <f>H32</f>
        <v>803</v>
      </c>
      <c r="H33" s="339"/>
      <c r="I33" s="339">
        <f t="shared" ref="I33:I37" si="0">E33-G33</f>
        <v>1037</v>
      </c>
      <c r="J33" s="340">
        <v>533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2827.3936319999998</v>
      </c>
      <c r="H34" s="341"/>
      <c r="I34" s="370">
        <f t="shared" si="0"/>
        <v>172.6063680000002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460.41958</v>
      </c>
      <c r="H35" s="320"/>
      <c r="I35" s="370">
        <f t="shared" si="0"/>
        <v>332.58042</v>
      </c>
      <c r="J35" s="390">
        <v>781.60216000000003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G36-3362</f>
        <v>16</v>
      </c>
      <c r="G36" s="320">
        <v>3378</v>
      </c>
      <c r="H36" s="369"/>
      <c r="I36" s="423">
        <f t="shared" si="0"/>
        <v>-378</v>
      </c>
      <c r="J36" s="320">
        <v>6097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8.1396099999999993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1123.70397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-16</v>
      </c>
      <c r="H39" s="320"/>
      <c r="I39" s="370">
        <f>E39-G39</f>
        <v>16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809.95264999999995</v>
      </c>
      <c r="G40" s="197">
        <f>G20+G23+G34+G35+G36+G37+G39</f>
        <v>260485.22839999999</v>
      </c>
      <c r="H40" s="197">
        <f>H25+H26+H27+H28+H32</f>
        <v>7845</v>
      </c>
      <c r="I40" s="302">
        <f>I20+I23+I34+I35+I36+I37+I39</f>
        <v>55834.771599999993</v>
      </c>
      <c r="J40" s="198">
        <f>J20+J23+J34+J35+J36+J37+J38+J39</f>
        <v>297624.78594999999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35</v>
      </c>
      <c r="F56" s="194" t="str">
        <f>G19</f>
        <v>LANDET KVANTUM T.O.M UKE 35</v>
      </c>
      <c r="G56" s="194" t="str">
        <f>I19</f>
        <v>RESTKVOTER</v>
      </c>
      <c r="H56" s="195" t="str">
        <f>J19</f>
        <v>LANDET KVANTUM T.O.M. UKE 35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/>
      <c r="F57" s="347">
        <v>1123.4029800000001</v>
      </c>
      <c r="G57" s="439">
        <f>D57-F57-F58</f>
        <v>2787.9242800000002</v>
      </c>
      <c r="H57" s="380">
        <v>1260.181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/>
      <c r="F58" s="387">
        <v>1464.67274</v>
      </c>
      <c r="G58" s="440"/>
      <c r="H58" s="349">
        <v>1388.3581799999999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7.1999999999999998E-3</v>
      </c>
      <c r="F59" s="389">
        <v>78.788110000000003</v>
      </c>
      <c r="G59" s="393">
        <f>D59-F59</f>
        <v>121.21189</v>
      </c>
      <c r="H59" s="301">
        <v>74.277559999999994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9.3688000000000002</v>
      </c>
      <c r="F60" s="347">
        <f>F61+F62+F63</f>
        <v>8171.1185799999994</v>
      </c>
      <c r="G60" s="387">
        <f>D60-F60</f>
        <v>-108.11857999999938</v>
      </c>
      <c r="H60" s="350">
        <f>H61+H62+H63</f>
        <v>7624.9512599999998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5.8779000000000003</v>
      </c>
      <c r="F61" s="359">
        <v>3505.8756899999998</v>
      </c>
      <c r="G61" s="359"/>
      <c r="H61" s="360">
        <v>3360.3050499999999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3.3841999999999999</v>
      </c>
      <c r="F62" s="359">
        <v>3106.2988</v>
      </c>
      <c r="G62" s="359"/>
      <c r="H62" s="360">
        <v>2883.95678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0.1067</v>
      </c>
      <c r="F63" s="376">
        <v>1558.94409</v>
      </c>
      <c r="G63" s="376"/>
      <c r="H63" s="381">
        <v>1380.6894299999999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9.3759999999999994</v>
      </c>
      <c r="F66" s="200">
        <f>F57+F58+F59+F60+F64+F65</f>
        <v>10883.946759999999</v>
      </c>
      <c r="G66" s="200">
        <f>D66-F66</f>
        <v>2871.0532400000011</v>
      </c>
      <c r="H66" s="208">
        <f>H57+H58+H59+H60+H64+H65</f>
        <v>10402.209779999999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35</v>
      </c>
      <c r="G84" s="194" t="str">
        <f>G19</f>
        <v>LANDET KVANTUM T.O.M UKE 35</v>
      </c>
      <c r="H84" s="194" t="str">
        <f>I19</f>
        <v>RESTKVOTER</v>
      </c>
      <c r="I84" s="195" t="str">
        <f>J19</f>
        <v>LANDET KVANTUM T.O.M. UKE 35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62.756399999999999</v>
      </c>
      <c r="G85" s="328">
        <f>G86+G87</f>
        <v>30230.342089999998</v>
      </c>
      <c r="H85" s="328">
        <f>H86+H87</f>
        <v>4951.6579099999999</v>
      </c>
      <c r="I85" s="329">
        <f>I86+I87</f>
        <v>31100.66157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62.756399999999999</v>
      </c>
      <c r="G86" s="330">
        <v>29862.31856</v>
      </c>
      <c r="H86" s="330">
        <f>E86-G86</f>
        <v>4494.6814400000003</v>
      </c>
      <c r="I86" s="331">
        <v>30576.75287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/>
      <c r="G87" s="332">
        <v>368.02352999999999</v>
      </c>
      <c r="H87" s="332">
        <f>E87-G87</f>
        <v>456.97647000000001</v>
      </c>
      <c r="I87" s="333">
        <v>523.90869999999995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597.01527999999996</v>
      </c>
      <c r="G88" s="328">
        <f t="shared" si="2"/>
        <v>40098.925139999999</v>
      </c>
      <c r="H88" s="328">
        <f>H89+H94+H95</f>
        <v>20318.074860000004</v>
      </c>
      <c r="I88" s="329">
        <f t="shared" si="2"/>
        <v>36559.217730000004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513.92929000000004</v>
      </c>
      <c r="G89" s="334">
        <f t="shared" si="4"/>
        <v>31547.390869999996</v>
      </c>
      <c r="H89" s="334">
        <f>H90+H91+H92+H93</f>
        <v>16825.609130000004</v>
      </c>
      <c r="I89" s="335">
        <f t="shared" si="4"/>
        <v>27346.180530000001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130.35372000000001</v>
      </c>
      <c r="G90" s="336">
        <v>4569.4509799999996</v>
      </c>
      <c r="H90" s="336">
        <f t="shared" ref="H90:H98" si="5">E90-G90</f>
        <v>9153.5490200000004</v>
      </c>
      <c r="I90" s="337">
        <v>5635.6352999999999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126.04895</v>
      </c>
      <c r="G91" s="336">
        <v>9077.0555199999999</v>
      </c>
      <c r="H91" s="336">
        <f t="shared" si="5"/>
        <v>4274.9444800000001</v>
      </c>
      <c r="I91" s="337">
        <v>8343.6569899999995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193.92715999999999</v>
      </c>
      <c r="G92" s="336">
        <v>10120.749659999999</v>
      </c>
      <c r="H92" s="336">
        <f t="shared" si="5"/>
        <v>3597.2503400000005</v>
      </c>
      <c r="I92" s="337">
        <v>7727.8901500000002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63.599460000000001</v>
      </c>
      <c r="G93" s="336">
        <v>7780.1347100000003</v>
      </c>
      <c r="H93" s="336">
        <f t="shared" si="5"/>
        <v>-200.13471000000027</v>
      </c>
      <c r="I93" s="337">
        <v>5638.99809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0.67900000000000005</v>
      </c>
      <c r="G94" s="334">
        <v>7389.4933199999996</v>
      </c>
      <c r="H94" s="334">
        <f t="shared" si="5"/>
        <v>2701.5066800000004</v>
      </c>
      <c r="I94" s="335">
        <v>7770.8858399999999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82.406989999999993</v>
      </c>
      <c r="G95" s="345">
        <v>1162.0409500000001</v>
      </c>
      <c r="H95" s="345">
        <f t="shared" si="5"/>
        <v>790.95904999999993</v>
      </c>
      <c r="I95" s="346">
        <v>1442.1513600000001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0.89402999999999999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39</v>
      </c>
      <c r="H98" s="320">
        <f t="shared" si="5"/>
        <v>-39</v>
      </c>
      <c r="I98" s="323">
        <v>114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660.66570999999999</v>
      </c>
      <c r="G99" s="391">
        <f t="shared" si="6"/>
        <v>70686.147289999994</v>
      </c>
      <c r="H99" s="222">
        <f>H85+H88+H96+H97+H98</f>
        <v>25525.852710000003</v>
      </c>
      <c r="I99" s="198">
        <f>I85+I88+I96+I97+I98</f>
        <v>68086.615340000004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127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35</v>
      </c>
      <c r="G117" s="194" t="str">
        <f>G19</f>
        <v>LANDET KVANTUM T.O.M UKE 35</v>
      </c>
      <c r="H117" s="194" t="str">
        <f>I19</f>
        <v>RESTKVOTER</v>
      </c>
      <c r="I117" s="195" t="str">
        <f>J19</f>
        <v>LANDET KVANTUM T.O.M. UKE 35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502.09064999999998</v>
      </c>
      <c r="G118" s="232">
        <f t="shared" si="7"/>
        <v>37779.482329999999</v>
      </c>
      <c r="H118" s="347">
        <f t="shared" si="7"/>
        <v>7728.5176700000002</v>
      </c>
      <c r="I118" s="350">
        <f t="shared" si="7"/>
        <v>45328.937979999995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412.19144999999997</v>
      </c>
      <c r="G119" s="244">
        <v>31940.8033</v>
      </c>
      <c r="H119" s="351">
        <f>E119-G119</f>
        <v>3793.1967000000004</v>
      </c>
      <c r="I119" s="352">
        <v>37843.465969999997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89.899199999999993</v>
      </c>
      <c r="G120" s="244">
        <v>5838.6790300000002</v>
      </c>
      <c r="H120" s="351">
        <f>E120-G120</f>
        <v>3435.3209699999998</v>
      </c>
      <c r="I120" s="352">
        <v>7485.4720100000004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490.25400000000002</v>
      </c>
      <c r="G122" s="295">
        <v>26855.071619999999</v>
      </c>
      <c r="H122" s="298">
        <f>E122-G122</f>
        <v>4964.9283800000012</v>
      </c>
      <c r="I122" s="300">
        <v>28744.578870000001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1510.2285399999998</v>
      </c>
      <c r="G123" s="226">
        <f>G132+G129+G124</f>
        <v>45050.851369999997</v>
      </c>
      <c r="H123" s="355">
        <f>H124+H129+H132</f>
        <v>7107.1486300000015</v>
      </c>
      <c r="I123" s="356">
        <f>I124+I129+I132</f>
        <v>42359.952640000003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1211.0286099999998</v>
      </c>
      <c r="G124" s="377">
        <f>G125+G126+G128+G127</f>
        <v>33803.499389999997</v>
      </c>
      <c r="H124" s="357">
        <f>H125+H126+H127+H128</f>
        <v>5252.500610000001</v>
      </c>
      <c r="I124" s="358">
        <f>I125+I126+I127+I128</f>
        <v>33900.492590000002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362.61982</v>
      </c>
      <c r="G125" s="240">
        <v>5732.9534999999996</v>
      </c>
      <c r="H125" s="359">
        <f t="shared" ref="H125:H137" si="8">E125-G125</f>
        <v>6762.0465000000004</v>
      </c>
      <c r="I125" s="360">
        <v>5204.1912700000003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321.02193999999997</v>
      </c>
      <c r="G126" s="240">
        <v>8627.8305999999993</v>
      </c>
      <c r="H126" s="359">
        <f t="shared" si="8"/>
        <v>2603.1694000000007</v>
      </c>
      <c r="I126" s="360">
        <v>8168.3545299999996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271.52460000000002</v>
      </c>
      <c r="G127" s="240">
        <v>10487.225350000001</v>
      </c>
      <c r="H127" s="359">
        <f t="shared" si="8"/>
        <v>-1799.2253500000006</v>
      </c>
      <c r="I127" s="360">
        <v>10129.126039999999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255.86224999999999</v>
      </c>
      <c r="G128" s="240">
        <v>8955.4899399999995</v>
      </c>
      <c r="H128" s="359">
        <f t="shared" si="8"/>
        <v>-2313.4899399999995</v>
      </c>
      <c r="I128" s="360">
        <v>10398.820750000001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3.7584</v>
      </c>
      <c r="G129" s="233">
        <v>6365.5748899999999</v>
      </c>
      <c r="H129" s="361">
        <f t="shared" si="8"/>
        <v>-160.57488999999987</v>
      </c>
      <c r="I129" s="362">
        <v>4433.5637299999999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/>
      <c r="G130" s="240">
        <v>6229.9355299999997</v>
      </c>
      <c r="H130" s="359">
        <f t="shared" si="8"/>
        <v>-524.93552999999974</v>
      </c>
      <c r="I130" s="360">
        <v>4379.0795099999996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3.7584</v>
      </c>
      <c r="G131" s="240">
        <f>G129-G130</f>
        <v>135.63936000000012</v>
      </c>
      <c r="H131" s="359">
        <f t="shared" si="8"/>
        <v>364.36063999999988</v>
      </c>
      <c r="I131" s="360">
        <f>I129-I130</f>
        <v>54.484220000000278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295.44153</v>
      </c>
      <c r="G132" s="257">
        <v>4881.7770899999996</v>
      </c>
      <c r="H132" s="363">
        <f t="shared" si="8"/>
        <v>2015.2229100000004</v>
      </c>
      <c r="I132" s="364">
        <v>4025.8963199999998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11.19511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144.61600000000001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1</v>
      </c>
      <c r="G136" s="225">
        <v>235</v>
      </c>
      <c r="H136" s="234">
        <f t="shared" si="8"/>
        <v>-235</v>
      </c>
      <c r="I136" s="297">
        <v>181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2514.7683000000002</v>
      </c>
      <c r="G137" s="186">
        <f>G118+G122+G123+G133+G134+G135+G136</f>
        <v>112173.03631999998</v>
      </c>
      <c r="H137" s="200">
        <f t="shared" si="8"/>
        <v>19691.963680000015</v>
      </c>
      <c r="I137" s="198">
        <f>I118+I121+I122+I123+I133+I134+I135+I136</f>
        <v>118771.31393999999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35</v>
      </c>
      <c r="F156" s="69" t="str">
        <f>G19</f>
        <v>LANDET KVANTUM T.O.M UKE 35</v>
      </c>
      <c r="G156" s="69" t="str">
        <f>I19</f>
        <v>RESTKVOTER</v>
      </c>
      <c r="H156" s="92" t="str">
        <f>J19</f>
        <v>LANDET KVANTUM T.O.M. UKE 35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/>
      <c r="F157" s="183">
        <v>18131.420959999999</v>
      </c>
      <c r="G157" s="183">
        <f>D157-F157</f>
        <v>16439.579040000001</v>
      </c>
      <c r="H157" s="220">
        <v>16532.73732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/>
      <c r="F158" s="183">
        <v>29.104669999999999</v>
      </c>
      <c r="G158" s="183">
        <f>D158-F158</f>
        <v>70.895330000000001</v>
      </c>
      <c r="H158" s="220">
        <v>3.8416299999999999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0</v>
      </c>
      <c r="F160" s="185">
        <f>SUM(F157:F159)</f>
        <v>18160.52563</v>
      </c>
      <c r="G160" s="185">
        <f>D160-F160</f>
        <v>16544.47437</v>
      </c>
      <c r="H160" s="207">
        <f>SUM(H157:H159)</f>
        <v>16536.59895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63.75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35</v>
      </c>
      <c r="G176" s="69" t="str">
        <f>G19</f>
        <v>LANDET KVANTUM T.O.M UKE 35</v>
      </c>
      <c r="H176" s="69" t="str">
        <f>I19</f>
        <v>RESTKVOTER</v>
      </c>
      <c r="I176" s="92" t="str">
        <f>J19</f>
        <v>LANDET KVANTUM T.O.M. UKE 35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410.28229999999996</v>
      </c>
      <c r="G177" s="227">
        <f t="shared" ref="G177:H177" si="10">G178+G179+G180+G181</f>
        <v>32269.523359999999</v>
      </c>
      <c r="H177" s="305">
        <f t="shared" si="10"/>
        <v>7558.476639999999</v>
      </c>
      <c r="I177" s="310">
        <f>I178+I179+I180+I181</f>
        <v>25043.64518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305.3673</v>
      </c>
      <c r="G178" s="288">
        <v>24171.877710000001</v>
      </c>
      <c r="H178" s="303">
        <f t="shared" ref="H178:H183" si="11">E178-G178</f>
        <v>1325.1222899999993</v>
      </c>
      <c r="I178" s="308">
        <v>19740.6607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2438.1745500000002</v>
      </c>
      <c r="H179" s="303">
        <f t="shared" si="11"/>
        <v>4197.8254500000003</v>
      </c>
      <c r="I179" s="308">
        <v>1064.79421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40.238999999999997</v>
      </c>
      <c r="G180" s="288">
        <v>2476.73675</v>
      </c>
      <c r="H180" s="303">
        <f t="shared" si="11"/>
        <v>-683.73675000000003</v>
      </c>
      <c r="I180" s="308">
        <v>1736.1431500000001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64.676000000000002</v>
      </c>
      <c r="G181" s="288">
        <v>3182.7343500000002</v>
      </c>
      <c r="H181" s="303">
        <f t="shared" si="11"/>
        <v>2719.2656499999998</v>
      </c>
      <c r="I181" s="308">
        <v>2502.0471200000002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/>
      <c r="G182" s="289">
        <v>4771.0286599999999</v>
      </c>
      <c r="H182" s="307">
        <f t="shared" si="11"/>
        <v>728.97134000000005</v>
      </c>
      <c r="I182" s="312">
        <v>1914.0399600000001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112.98434</v>
      </c>
      <c r="G183" s="227">
        <f>G184+G185</f>
        <v>2232.10689</v>
      </c>
      <c r="H183" s="305">
        <f t="shared" si="11"/>
        <v>5767.89311</v>
      </c>
      <c r="I183" s="310">
        <f>I184+I185</f>
        <v>3001.9371899999996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>
        <v>11.269130000000001</v>
      </c>
      <c r="G184" s="288">
        <v>313.91492</v>
      </c>
      <c r="H184" s="303"/>
      <c r="I184" s="308">
        <v>1108.80404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101.71521</v>
      </c>
      <c r="G185" s="229">
        <v>1918.1919700000001</v>
      </c>
      <c r="H185" s="306"/>
      <c r="I185" s="311">
        <v>1893.1331499999999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1.0198499999999999</v>
      </c>
      <c r="G187" s="228">
        <v>38.685450000000003</v>
      </c>
      <c r="H187" s="304">
        <f>E187-G187</f>
        <v>-38.685450000000003</v>
      </c>
      <c r="I187" s="309">
        <v>34.130490000000002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524.28648999999996</v>
      </c>
      <c r="G188" s="186">
        <f>G177+G182+G183+G186+G187</f>
        <v>39311.712760000002</v>
      </c>
      <c r="H188" s="200">
        <f>H177+H182+H183+H186+H187</f>
        <v>14026.287239999998</v>
      </c>
      <c r="I188" s="198">
        <f>I177+I182+I183+I186+I187</f>
        <v>29994.213620000002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35</v>
      </c>
      <c r="F205" s="69" t="str">
        <f>G19</f>
        <v>LANDET KVANTUM T.O.M UKE 35</v>
      </c>
      <c r="G205" s="69" t="str">
        <f>I19</f>
        <v>RESTKVOTER</v>
      </c>
      <c r="H205" s="92" t="str">
        <f>J19</f>
        <v>LANDET KVANTUM T.O.M. UKE 35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13.902850000000001</v>
      </c>
      <c r="F206" s="183">
        <v>800.69696999999996</v>
      </c>
      <c r="G206" s="183">
        <f>D206-F206</f>
        <v>299.30303000000004</v>
      </c>
      <c r="H206" s="220">
        <v>789.03485000000001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46.037860000000002</v>
      </c>
      <c r="F207" s="183">
        <v>2556.7928200000001</v>
      </c>
      <c r="G207" s="183">
        <f t="shared" ref="G207:G209" si="12">D207-F207</f>
        <v>915.20717999999988</v>
      </c>
      <c r="H207" s="220">
        <v>3471.26559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/>
      <c r="F209" s="184">
        <v>3.6328499999999999</v>
      </c>
      <c r="G209" s="183">
        <f t="shared" si="12"/>
        <v>-3.6328499999999999</v>
      </c>
      <c r="H209" s="221">
        <v>0.90176000000000001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59.940710000000003</v>
      </c>
      <c r="F210" s="185">
        <f>SUM(F206:F209)</f>
        <v>3363.2327799999998</v>
      </c>
      <c r="G210" s="185">
        <f>D210-F210</f>
        <v>1258.7672200000002</v>
      </c>
      <c r="H210" s="207">
        <f>H206+H207+H208+H209</f>
        <v>4261.7213999999994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35</v>
      </c>
      <c r="G231" s="401" t="str">
        <f>F205</f>
        <v>LANDET KVANTUM T.O.M UKE 35</v>
      </c>
      <c r="H231" s="401" t="s">
        <v>62</v>
      </c>
      <c r="I231" s="402" t="str">
        <f>H205</f>
        <v>LANDET KVANTUM T.O.M. UKE 35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134.2132</v>
      </c>
      <c r="G235" s="403">
        <f>SUM(G236:G237)</f>
        <v>1328.7728099999999</v>
      </c>
      <c r="H235" s="453">
        <f>E235-G235</f>
        <v>-62.772809999999936</v>
      </c>
      <c r="I235" s="403">
        <f>SUM(I236:I237)</f>
        <v>1708.35491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>
        <v>105.90519999999999</v>
      </c>
      <c r="G236" s="405">
        <v>1033.1397099999999</v>
      </c>
      <c r="H236" s="454"/>
      <c r="I236" s="405">
        <v>1424.1108999999999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>
        <v>28.308</v>
      </c>
      <c r="G237" s="406">
        <v>295.63310000000001</v>
      </c>
      <c r="H237" s="455"/>
      <c r="I237" s="414">
        <v>284.24401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0</v>
      </c>
      <c r="G238" s="403">
        <f>SUM(G239:G240)</f>
        <v>0</v>
      </c>
      <c r="H238" s="453">
        <f>E238-G238</f>
        <v>1143</v>
      </c>
      <c r="I238" s="403">
        <f>SUM(I239:I240)</f>
        <v>7.2714999999999996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/>
      <c r="G239" s="405"/>
      <c r="H239" s="454"/>
      <c r="I239" s="405">
        <v>7.0564999999999998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/>
      <c r="G240" s="406"/>
      <c r="H240" s="455"/>
      <c r="I240" s="414">
        <v>0.215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134.2132</v>
      </c>
      <c r="G242" s="185">
        <f>G232+G235+G238+G241</f>
        <v>2923.9281599999999</v>
      </c>
      <c r="H242" s="408">
        <f>SUM(H232:H241)</f>
        <v>1135.0718400000001</v>
      </c>
      <c r="I242" s="416">
        <f>I232+I235+I238+I241</f>
        <v>3801.2534099999998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35
&amp;"-,Normal"&amp;11(iht. motatte landings- og sluttsedler fra fiskesalgslagene; alle tallstørrelser i hele tonn)&amp;R03.09.2019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UKE_35_2019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2019-07-17T10:57:55Z</cp:lastPrinted>
  <dcterms:created xsi:type="dcterms:W3CDTF">2011-07-06T12:13:20Z</dcterms:created>
  <dcterms:modified xsi:type="dcterms:W3CDTF">2019-09-03T08:38:49Z</dcterms:modified>
</cp:coreProperties>
</file>