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Settings\Desktop\"/>
    </mc:Choice>
  </mc:AlternateContent>
  <bookViews>
    <workbookView xWindow="0" yWindow="0" windowWidth="21570" windowHeight="9510" tabRatio="413"/>
  </bookViews>
  <sheets>
    <sheet name="UKE_21_2016" sheetId="1" r:id="rId1"/>
  </sheets>
  <definedNames>
    <definedName name="Z_14D440E4_F18A_4F78_9989_38C1B133222D_.wvu.Cols" localSheetId="0" hidden="1">UKE_21_2016!#REF!</definedName>
    <definedName name="Z_14D440E4_F18A_4F78_9989_38C1B133222D_.wvu.PrintArea" localSheetId="0" hidden="1">UKE_21_2016!$B$1:$M$213</definedName>
    <definedName name="Z_14D440E4_F18A_4F78_9989_38C1B133222D_.wvu.Rows" localSheetId="0" hidden="1">UKE_21_2016!$325:$1048576,UKE_21_2016!$214:$324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F32" i="1" s="1"/>
  <c r="G33" i="1"/>
  <c r="G32" i="1"/>
  <c r="H40" i="1" l="1"/>
  <c r="G30" i="1"/>
  <c r="G34" i="1" l="1"/>
  <c r="E210" i="1" l="1"/>
  <c r="F130" i="1" l="1"/>
  <c r="E130" i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H138" i="1" l="1"/>
  <c r="G40" i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<sst xmlns="http://schemas.openxmlformats.org/spreadsheetml/2006/main" count="226" uniqueCount="110">
  <si>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</si>
  <si>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</si>
  <si>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</si>
  <si>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</si>
  <si>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</si>
  <si>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</si>
  <si>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</si>
  <si>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</si>
  <si>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</si>
  <si>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</si>
  <si>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</si>
  <si>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</si>
  <si>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</si>
  <si>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</si>
  <si>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</si>
  <si>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</si>
  <si>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</si>
  <si>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</si>
  <si>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</si>
  <si>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</si>
  <si>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</si>
  <si>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</si>
  <si>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</si>
  <si>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</si>
  <si>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</si>
  <si>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</si>
  <si>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</si>
  <si>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</si>
  <si>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</si>
  <si>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</si>
  <si>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</si>
  <si>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</si>
  <si>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</si>
  <si>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</si>
  <si>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</si>
  <si>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</si>
  <si>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</si>
  <si>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</si>
  <si>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</si>
  <si>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</si>
  <si>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</si>
  <si>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</si>
  <si>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</si>
  <si>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</si>
  <si>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</si>
  <si>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</si>
  <si>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</si>
  <si>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</si>
  <si>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</si>
  <si>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</si>
  <si>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</si>
  <si>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</si>
  <si>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</si>
  <si>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</si>
  <si>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</si>
  <si>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</si>
  <si>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</si>
  <si>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</si>
  <si>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</si>
  <si>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</si>
  <si>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</si>
  <si>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</si>
  <si>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</si>
  <si>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</si>
  <si>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</si>
  <si>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</si>
  <si>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</si>
  <si>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</si>
  <si>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</si>
  <si>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</si>
  <si>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</si>
  <si>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</si>
  <si>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</si>
  <si>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</si>
  <si>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</si>
  <si>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</si>
  <si>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</si>
  <si>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</si>
  <si>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</si>
  <si>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</si>
  <si>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</si>
  <si>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</si>
  <si>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</si>
  <si>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</si>
  <si>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</si>
  <si>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</si>
  <si>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</si>
  <si>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</si>
  <si>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</si>
  <si>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</si>
  <si>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</si>
  <si>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</si>
  <si>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</si>
  <si>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</si>
  <si>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</si>
  <si>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</si>
  <si>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</si>
  <si>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</si>
  <si>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</si>
  <si>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</si>
  <si>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</si>
  <si>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</si>
  <si>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</si>
  <si>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</si>
  <si>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37 tonn, men det legges til grunn at hele avsetningen tas</t>
    </r>
  </si>
  <si>
    <t>LANDET KVANTUM UKE 21</t>
  </si>
  <si>
    <t>LANDET KVANTUM T.O.M UKE 21</t>
  </si>
  <si>
    <t>LANDET KVANTUM T.O.M. UKE 21 2015</t>
  </si>
  <si>
    <r>
      <t xml:space="preserve">3 </t>
    </r>
    <r>
      <rPr>
        <sz val="9"/>
        <color theme="1"/>
        <rFont val="Calibri"/>
        <family val="2"/>
      </rPr>
      <t>Registrert rekreasjonsfiske utgjør 935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</si>
  <si>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222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</si>
</sst>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5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8" fillId="4" borderId="56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83" xfId="0" applyNumberFormat="1" applyFont="1" applyFill="1" applyBorder="1" applyAlignment="1">
      <alignment vertical="center"/>
    </xf>
    <xf numFmtId="3" fontId="22" fillId="0" borderId="84" xfId="0" applyNumberFormat="1" applyFont="1" applyFill="1" applyBorder="1" applyAlignment="1">
      <alignment vertical="center"/>
    </xf>
    <xf numFmtId="3" fontId="0" fillId="0" borderId="85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4" xfId="0" applyNumberFormat="1" applyFont="1" applyBorder="1" applyAlignment="1">
      <alignment vertical="center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92" t="s">
        <v>86</v>
      </c>
      <c r="C2" s="393"/>
      <c r="D2" s="393"/>
      <c r="E2" s="393"/>
      <c r="F2" s="393"/>
      <c r="G2" s="393"/>
      <c r="H2" s="393"/>
      <c r="I2" s="393"/>
      <c r="J2" s="393"/>
      <c r="K2" s="394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77"/>
      <c r="C7" s="378"/>
      <c r="D7" s="378"/>
      <c r="E7" s="378"/>
      <c r="F7" s="378"/>
      <c r="G7" s="378"/>
      <c r="H7" s="378"/>
      <c r="I7" s="378"/>
      <c r="J7" s="378"/>
      <c r="K7" s="379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72" t="s">
        <v>2</v>
      </c>
      <c r="D9" s="373"/>
      <c r="E9" s="372" t="s">
        <v>20</v>
      </c>
      <c r="F9" s="373"/>
      <c r="G9" s="372" t="s">
        <v>21</v>
      </c>
      <c r="H9" s="373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74" t="s">
        <v>8</v>
      </c>
      <c r="C18" s="375"/>
      <c r="D18" s="375"/>
      <c r="E18" s="375"/>
      <c r="F18" s="375"/>
      <c r="G18" s="375"/>
      <c r="H18" s="375"/>
      <c r="I18" s="375"/>
      <c r="J18" s="375"/>
      <c r="K18" s="376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105</v>
      </c>
      <c r="G20" s="207" t="s">
        <v>106</v>
      </c>
      <c r="H20" s="207" t="s">
        <v>99</v>
      </c>
      <c r="I20" s="207" t="s">
        <v>75</v>
      </c>
      <c r="J20" s="208" t="s">
        <v>107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839.23500000000001</v>
      </c>
      <c r="G21" s="250">
        <f>G22+G23</f>
        <v>47830.326500000003</v>
      </c>
      <c r="H21" s="250"/>
      <c r="I21" s="250">
        <f>I23+I22</f>
        <v>83977.67349999999</v>
      </c>
      <c r="J21" s="257">
        <f>J23+J22</f>
        <v>41229.582499999997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832.82849999999996</v>
      </c>
      <c r="G22" s="254">
        <v>47149.783900000002</v>
      </c>
      <c r="H22" s="254"/>
      <c r="I22" s="254">
        <f>E22-G22</f>
        <v>83908.216099999991</v>
      </c>
      <c r="J22" s="258">
        <v>40534.260499999997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>
        <v>6.4065000000000003</v>
      </c>
      <c r="G23" s="255">
        <v>680.54259999999999</v>
      </c>
      <c r="H23" s="255"/>
      <c r="I23" s="255">
        <f>E23-G23</f>
        <v>69.457400000000007</v>
      </c>
      <c r="J23" s="259">
        <v>695.322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1508.723</v>
      </c>
      <c r="G24" s="250">
        <f>G25+G31+G32</f>
        <v>216306.48144999996</v>
      </c>
      <c r="H24" s="250"/>
      <c r="I24" s="250">
        <f>I25+I31+I32</f>
        <v>42797.518550000008</v>
      </c>
      <c r="J24" s="257">
        <f>J25+J31+J32</f>
        <v>226187.32584999999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620.59680000000003</v>
      </c>
      <c r="G25" s="251">
        <f>G26+G27+G28+G29</f>
        <v>175568.21474999998</v>
      </c>
      <c r="H25" s="251"/>
      <c r="I25" s="251">
        <f>I26+I27+I28+I29+I30</f>
        <v>24626.785250000008</v>
      </c>
      <c r="J25" s="260">
        <f>J26+J27+J28+J29+J30</f>
        <v>191940.47865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166.82390000000001</v>
      </c>
      <c r="G26" s="246">
        <v>46852.834799999997</v>
      </c>
      <c r="H26" s="246">
        <v>399</v>
      </c>
      <c r="I26" s="246">
        <f>E26-G26+H26</f>
        <v>-166.8347999999969</v>
      </c>
      <c r="J26" s="248">
        <v>60709.045299999998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171.23830000000001</v>
      </c>
      <c r="G27" s="246">
        <v>47655.557099999998</v>
      </c>
      <c r="H27" s="246">
        <v>527</v>
      </c>
      <c r="I27" s="246">
        <f>E27-G27+H27</f>
        <v>2070.4429000000018</v>
      </c>
      <c r="J27" s="248">
        <v>51123.350599999998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235.87309999999999</v>
      </c>
      <c r="G28" s="246">
        <v>46928.572699999997</v>
      </c>
      <c r="H28" s="246">
        <v>797</v>
      </c>
      <c r="I28" s="246">
        <f>E28-G28+H28</f>
        <v>8436.427300000003</v>
      </c>
      <c r="J28" s="248">
        <v>47494.346250000002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46.661499999999997</v>
      </c>
      <c r="G29" s="246">
        <v>34131.25015</v>
      </c>
      <c r="H29" s="246">
        <v>399</v>
      </c>
      <c r="I29" s="246">
        <f>E29-G29+H29</f>
        <v>1096.7498500000002</v>
      </c>
      <c r="J29" s="248">
        <v>32613.736499999999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225</v>
      </c>
      <c r="G30" s="246">
        <f>H26+H27+H28+H29</f>
        <v>2122</v>
      </c>
      <c r="H30" s="246"/>
      <c r="I30" s="246">
        <f>E30-G30</f>
        <v>13190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749.28099999999995</v>
      </c>
      <c r="G31" s="251">
        <v>14273.7927</v>
      </c>
      <c r="H31" s="251"/>
      <c r="I31" s="251">
        <f>E31-G31</f>
        <v>19602.207300000002</v>
      </c>
      <c r="J31" s="260">
        <v>9862.9030000000002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138.84520000000001</v>
      </c>
      <c r="G32" s="251">
        <f>G33</f>
        <v>26464.473999999998</v>
      </c>
      <c r="H32" s="251"/>
      <c r="I32" s="251">
        <f>I33+I34</f>
        <v>-1431.4739999999983</v>
      </c>
      <c r="J32" s="260">
        <f>J33</f>
        <v>24383.944200000002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209.8452-F37</f>
        <v>138.84520000000001</v>
      </c>
      <c r="G33" s="246">
        <f>28647.474-G37</f>
        <v>26464.473999999998</v>
      </c>
      <c r="H33" s="246">
        <v>342</v>
      </c>
      <c r="I33" s="246">
        <f>E33-G33+H33</f>
        <v>-3189.4739999999983</v>
      </c>
      <c r="J33" s="248">
        <v>24383.944200000002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69</v>
      </c>
      <c r="G34" s="256">
        <f>H33</f>
        <v>342</v>
      </c>
      <c r="H34" s="256"/>
      <c r="I34" s="256">
        <f t="shared" ref="I34:I39" si="0">E34-G34</f>
        <v>1758</v>
      </c>
      <c r="J34" s="261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>
        <v>20.9115</v>
      </c>
      <c r="G35" s="247">
        <v>3145.4515500000002</v>
      </c>
      <c r="H35" s="247"/>
      <c r="I35" s="247">
        <f t="shared" si="0"/>
        <v>854.54844999999978</v>
      </c>
      <c r="J35" s="249">
        <v>2726.34845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376.1934</v>
      </c>
      <c r="H36" s="247"/>
      <c r="I36" s="247">
        <f t="shared" si="0"/>
        <v>330.8066</v>
      </c>
      <c r="J36" s="249">
        <v>244.66159999999999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71</v>
      </c>
      <c r="G37" s="247">
        <v>2183</v>
      </c>
      <c r="H37" s="247"/>
      <c r="I37" s="247">
        <f t="shared" si="0"/>
        <v>817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9.1302000000000003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>
        <v>7.4196999999999207</v>
      </c>
      <c r="G39" s="247">
        <v>376.46230000007199</v>
      </c>
      <c r="H39" s="247"/>
      <c r="I39" s="247">
        <f t="shared" si="0"/>
        <v>-376.46230000007199</v>
      </c>
      <c r="J39" s="249">
        <v>557.56599999999162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2456.4194000000002</v>
      </c>
      <c r="G40" s="210">
        <f>G21+G24+G35+G36+G37+G38+G39</f>
        <v>277217.91520000005</v>
      </c>
      <c r="H40" s="210">
        <f>H26+H27+H28+H29+H33</f>
        <v>2464</v>
      </c>
      <c r="I40" s="210">
        <f>I21+I24+I35+I36+I37+I38+I39</f>
        <v>128401.08479999992</v>
      </c>
      <c r="J40" s="222">
        <f>J21+J24+J35+J36+J37+J38+J39</f>
        <v>277945.48439999996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108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77" t="s">
        <v>1</v>
      </c>
      <c r="C47" s="378"/>
      <c r="D47" s="378"/>
      <c r="E47" s="378"/>
      <c r="F47" s="378"/>
      <c r="G47" s="378"/>
      <c r="H47" s="378"/>
      <c r="I47" s="378"/>
      <c r="J47" s="378"/>
      <c r="K47" s="379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64" t="s">
        <v>2</v>
      </c>
      <c r="D49" s="365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74" t="s">
        <v>8</v>
      </c>
      <c r="C55" s="375"/>
      <c r="D55" s="375"/>
      <c r="E55" s="375"/>
      <c r="F55" s="375"/>
      <c r="G55" s="375"/>
      <c r="H55" s="375"/>
      <c r="I55" s="375"/>
      <c r="J55" s="375"/>
      <c r="K55" s="376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21</v>
      </c>
      <c r="F56" s="207" t="str">
        <f>G20</f>
        <v>LANDET KVANTUM T.O.M UKE 21</v>
      </c>
      <c r="G56" s="207" t="str">
        <f>I20</f>
        <v>RESTKVOTER</v>
      </c>
      <c r="H56" s="208" t="str">
        <f>J20</f>
        <v>LANDET KVANTUM T.O.M. UKE 21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84"/>
      <c r="E57" s="351">
        <v>85.746899999999997</v>
      </c>
      <c r="F57" s="351">
        <v>362.49770000000001</v>
      </c>
      <c r="G57" s="389"/>
      <c r="H57" s="351">
        <v>222.73230000000001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85"/>
      <c r="E58" s="351">
        <v>69.060100000000006</v>
      </c>
      <c r="F58" s="351">
        <v>360.79640000000001</v>
      </c>
      <c r="G58" s="390"/>
      <c r="H58" s="351">
        <v>425.94220000000001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86"/>
      <c r="E59" s="352">
        <v>16.3794</v>
      </c>
      <c r="F59" s="352">
        <v>63.755200000000002</v>
      </c>
      <c r="G59" s="391"/>
      <c r="H59" s="352">
        <v>60.085000000000001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1640.7019</v>
      </c>
      <c r="F60" s="250">
        <f>F61+F62+F63</f>
        <v>1670.6302000000001</v>
      </c>
      <c r="G60" s="345">
        <f>D60-F60</f>
        <v>4929.3698000000004</v>
      </c>
      <c r="H60" s="250">
        <f>H61+H62+H63</f>
        <v>930.96569999999997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>
        <v>630.10530000000006</v>
      </c>
      <c r="F61" s="246">
        <v>637.91780000000006</v>
      </c>
      <c r="G61" s="346"/>
      <c r="H61" s="246">
        <v>346.91419999999999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717.43389999999999</v>
      </c>
      <c r="F62" s="246">
        <v>727.4325</v>
      </c>
      <c r="G62" s="346"/>
      <c r="H62" s="246">
        <v>426.6902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293.16269999999997</v>
      </c>
      <c r="F63" s="256">
        <v>305.2799</v>
      </c>
      <c r="G63" s="347"/>
      <c r="H63" s="256">
        <v>157.3613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/>
      <c r="G64" s="348">
        <f>D64-F64</f>
        <v>80</v>
      </c>
      <c r="H64" s="247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>
        <v>46.394999999999982</v>
      </c>
      <c r="F65" s="262">
        <v>58.313099999999849</v>
      </c>
      <c r="G65" s="349"/>
      <c r="H65" s="262">
        <v>31.429599999999937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350">
        <f>E57+E58+E59+E60+E64+E65</f>
        <v>1858.2833000000001</v>
      </c>
      <c r="F66" s="350">
        <f>F57+F58+F59+F60+F64+F65</f>
        <v>2515.9926</v>
      </c>
      <c r="G66" s="214">
        <f>D66-F66</f>
        <v>8689.0074000000004</v>
      </c>
      <c r="H66" s="211">
        <f>H57+H58+H59+H60+H64+H65</f>
        <v>1675.635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87"/>
      <c r="D67" s="387"/>
      <c r="E67" s="387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77" t="s">
        <v>1</v>
      </c>
      <c r="C72" s="378"/>
      <c r="D72" s="378"/>
      <c r="E72" s="378"/>
      <c r="F72" s="378"/>
      <c r="G72" s="378"/>
      <c r="H72" s="378"/>
      <c r="I72" s="378"/>
      <c r="J72" s="378"/>
      <c r="K72" s="379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72" t="s">
        <v>2</v>
      </c>
      <c r="D74" s="373"/>
      <c r="E74" s="372" t="s">
        <v>20</v>
      </c>
      <c r="F74" s="380"/>
      <c r="G74" s="372" t="s">
        <v>21</v>
      </c>
      <c r="H74" s="373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88"/>
      <c r="D80" s="388"/>
      <c r="E80" s="388"/>
      <c r="F80" s="388"/>
      <c r="G80" s="388"/>
      <c r="H80" s="388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88"/>
      <c r="D81" s="388"/>
      <c r="E81" s="388"/>
      <c r="F81" s="388"/>
      <c r="G81" s="388"/>
      <c r="H81" s="388"/>
      <c r="I81" s="285"/>
      <c r="J81" s="285"/>
      <c r="K81" s="282"/>
      <c r="L81" s="285"/>
      <c r="M81" s="124"/>
    </row>
    <row r="82" spans="1:13" ht="14.1" customHeight="1" x14ac:dyDescent="0.25">
      <c r="B82" s="381" t="s">
        <v>8</v>
      </c>
      <c r="C82" s="382"/>
      <c r="D82" s="382"/>
      <c r="E82" s="382"/>
      <c r="F82" s="382"/>
      <c r="G82" s="382"/>
      <c r="H82" s="382"/>
      <c r="I82" s="382"/>
      <c r="J82" s="382"/>
      <c r="K82" s="383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21</v>
      </c>
      <c r="G84" s="207" t="str">
        <f>G20</f>
        <v>LANDET KVANTUM T.O.M UKE 21</v>
      </c>
      <c r="H84" s="207" t="str">
        <f>I20</f>
        <v>RESTKVOTER</v>
      </c>
      <c r="I84" s="208" t="str">
        <f>J20</f>
        <v>LANDET KVANTUM T.O.M. UKE 21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213.34179999999998</v>
      </c>
      <c r="G85" s="250">
        <f>G86+G87</f>
        <v>30434.1423</v>
      </c>
      <c r="H85" s="250">
        <f>H86+H87</f>
        <v>19747.8577</v>
      </c>
      <c r="I85" s="257">
        <f>I86+I87</f>
        <v>13906.444799999999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195.91319999999999</v>
      </c>
      <c r="G86" s="254">
        <v>30160.676100000001</v>
      </c>
      <c r="H86" s="254">
        <f>E86-G86</f>
        <v>19271.323899999999</v>
      </c>
      <c r="I86" s="258">
        <v>13309.815199999999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>
        <v>17.428599999999999</v>
      </c>
      <c r="G87" s="255">
        <v>273.46620000000001</v>
      </c>
      <c r="H87" s="255">
        <f>E87-G87</f>
        <v>476.53379999999999</v>
      </c>
      <c r="I87" s="259">
        <v>596.62959999999998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1035.4628</v>
      </c>
      <c r="G88" s="288">
        <f t="shared" si="1"/>
        <v>32668.839400000001</v>
      </c>
      <c r="H88" s="288">
        <f>H89+H95+H96</f>
        <v>45665.160599999996</v>
      </c>
      <c r="I88" s="330">
        <f t="shared" si="1"/>
        <v>26198.142199999998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661.30900000000008</v>
      </c>
      <c r="G89" s="251">
        <f>G90+G91+G92+G93+G94</f>
        <v>24770.498200000002</v>
      </c>
      <c r="H89" s="251">
        <f>H90+H91+H92+H93+H94</f>
        <v>33445.501799999998</v>
      </c>
      <c r="I89" s="260">
        <f>I90+I91+I92+I93</f>
        <v>20879.909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83.924700000000001</v>
      </c>
      <c r="G90" s="246">
        <v>3522.6068</v>
      </c>
      <c r="H90" s="246">
        <f t="shared" ref="H90:H99" si="2">E90-G90</f>
        <v>11643.3932</v>
      </c>
      <c r="I90" s="248">
        <v>2804.1597000000002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250.49940000000001</v>
      </c>
      <c r="G91" s="246">
        <v>6546.2372999999998</v>
      </c>
      <c r="H91" s="246">
        <f t="shared" si="2"/>
        <v>6008.7627000000002</v>
      </c>
      <c r="I91" s="248">
        <v>6231.5481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279.07440000000003</v>
      </c>
      <c r="G92" s="246">
        <v>8294.9873000000007</v>
      </c>
      <c r="H92" s="246">
        <f t="shared" si="2"/>
        <v>7570.0126999999993</v>
      </c>
      <c r="I92" s="248">
        <v>7495.46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47.810499999999998</v>
      </c>
      <c r="G93" s="246">
        <v>6406.6668</v>
      </c>
      <c r="H93" s="246">
        <f t="shared" si="2"/>
        <v>2223.3332</v>
      </c>
      <c r="I93" s="248">
        <v>4348.7412000000004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355.1293</v>
      </c>
      <c r="G95" s="251">
        <v>6483.0337</v>
      </c>
      <c r="H95" s="251">
        <f t="shared" si="2"/>
        <v>7176.9663</v>
      </c>
      <c r="I95" s="260">
        <v>3725.7431000000001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19.0245</v>
      </c>
      <c r="G96" s="291">
        <v>1415.3074999999999</v>
      </c>
      <c r="H96" s="291">
        <f t="shared" si="2"/>
        <v>5042.6925000000001</v>
      </c>
      <c r="I96" s="302">
        <v>1592.4901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25.129799999999999</v>
      </c>
      <c r="H97" s="247">
        <f t="shared" si="2"/>
        <v>347.87020000000001</v>
      </c>
      <c r="I97" s="249">
        <v>31.9114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/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>
        <v>2.3290000000001783</v>
      </c>
      <c r="G99" s="247">
        <v>53.0879999999961</v>
      </c>
      <c r="H99" s="247">
        <f t="shared" si="2"/>
        <v>-53.0879999999961</v>
      </c>
      <c r="I99" s="249">
        <v>37.618900000001304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I100" si="3">D85+D88+D97+D98+D99</f>
        <v>118700</v>
      </c>
      <c r="E100" s="350">
        <f t="shared" si="3"/>
        <v>129189</v>
      </c>
      <c r="F100" s="237">
        <f t="shared" si="3"/>
        <v>1251.1336000000001</v>
      </c>
      <c r="G100" s="237">
        <f t="shared" si="3"/>
        <v>63481.199500000002</v>
      </c>
      <c r="H100" s="237">
        <f>H85+H88+H97+H98+H99</f>
        <v>65707.800500000012</v>
      </c>
      <c r="I100" s="211">
        <f t="shared" si="3"/>
        <v>40474.117299999998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53" t="s">
        <v>104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77" t="s">
        <v>1</v>
      </c>
      <c r="C107" s="378"/>
      <c r="D107" s="378"/>
      <c r="E107" s="378"/>
      <c r="F107" s="378"/>
      <c r="G107" s="378"/>
      <c r="H107" s="378"/>
      <c r="I107" s="378"/>
      <c r="J107" s="378"/>
      <c r="K107" s="379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72" t="s">
        <v>2</v>
      </c>
      <c r="D109" s="373"/>
      <c r="E109" s="372" t="s">
        <v>20</v>
      </c>
      <c r="F109" s="373"/>
      <c r="G109" s="372" t="s">
        <v>21</v>
      </c>
      <c r="H109" s="373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74" t="s">
        <v>8</v>
      </c>
      <c r="C116" s="375"/>
      <c r="D116" s="375"/>
      <c r="E116" s="375"/>
      <c r="F116" s="375"/>
      <c r="G116" s="375"/>
      <c r="H116" s="375"/>
      <c r="I116" s="375"/>
      <c r="J116" s="375"/>
      <c r="K116" s="376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21</v>
      </c>
      <c r="F118" s="207" t="str">
        <f>G20</f>
        <v>LANDET KVANTUM T.O.M UKE 21</v>
      </c>
      <c r="G118" s="207" t="str">
        <f>I20</f>
        <v>RESTKVOTER</v>
      </c>
      <c r="H118" s="208" t="str">
        <f>J20</f>
        <v>LANDET KVANTUM T.O.M. UKE 21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348.36130000000003</v>
      </c>
      <c r="F119" s="250">
        <f>F120+F121+F122</f>
        <v>15916.062300000001</v>
      </c>
      <c r="G119" s="250">
        <f>G120+G121+G122</f>
        <v>28983.937699999999</v>
      </c>
      <c r="H119" s="257">
        <f>H120+H121+H122</f>
        <v>27424.058500000003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341.298</v>
      </c>
      <c r="F120" s="254">
        <v>12005.838100000001</v>
      </c>
      <c r="G120" s="254">
        <f>D120-F120</f>
        <v>23914.161899999999</v>
      </c>
      <c r="H120" s="258">
        <v>23805.087500000001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>
        <v>7.0632999999999999</v>
      </c>
      <c r="F121" s="254">
        <v>3910.2242000000001</v>
      </c>
      <c r="G121" s="254">
        <f>D121-F121</f>
        <v>4569.7757999999994</v>
      </c>
      <c r="H121" s="258">
        <v>3618.971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1816.7447999999999</v>
      </c>
      <c r="F123" s="337">
        <v>14711.467000000001</v>
      </c>
      <c r="G123" s="337">
        <f>D123-F123</f>
        <v>15625.532999999999</v>
      </c>
      <c r="H123" s="341">
        <v>18499.305400000001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223.4716</v>
      </c>
      <c r="F124" s="247">
        <f>F133+F130+F125</f>
        <v>33053.316800000001</v>
      </c>
      <c r="G124" s="247">
        <f>D124-F124</f>
        <v>13059.683199999999</v>
      </c>
      <c r="H124" s="249">
        <f>H125+H130+H133</f>
        <v>27124.565900000001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107.91869999999999</v>
      </c>
      <c r="F125" s="338">
        <f>F126+F127+F129+F128</f>
        <v>26281.983799999998</v>
      </c>
      <c r="G125" s="338">
        <f>G126+G127+G128+G129</f>
        <v>8303.0162000000018</v>
      </c>
      <c r="H125" s="342">
        <f>H126+H127+H128+H129</f>
        <v>19435.501799999998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52.402999999999999</v>
      </c>
      <c r="F126" s="246">
        <v>3594.6806999999999</v>
      </c>
      <c r="G126" s="246">
        <f t="shared" ref="G126:G129" si="4">D126-F126</f>
        <v>6193.3193000000001</v>
      </c>
      <c r="H126" s="248">
        <v>2546.6251999999999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18.4392</v>
      </c>
      <c r="F127" s="246">
        <v>7093.0892000000003</v>
      </c>
      <c r="G127" s="246">
        <f t="shared" si="4"/>
        <v>1898.9107999999997</v>
      </c>
      <c r="H127" s="248">
        <v>5722.6451999999999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21.378699999999998</v>
      </c>
      <c r="F128" s="246">
        <v>8960.5764999999992</v>
      </c>
      <c r="G128" s="246">
        <f t="shared" si="4"/>
        <v>-3.5764999999992142</v>
      </c>
      <c r="H128" s="248">
        <v>5747.6684999999998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>
        <v>15.697800000000001</v>
      </c>
      <c r="F129" s="246">
        <v>6633.6373999999996</v>
      </c>
      <c r="G129" s="246">
        <f t="shared" si="4"/>
        <v>214.36260000000038</v>
      </c>
      <c r="H129" s="248">
        <v>5418.5628999999999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f>E131</f>
        <v>0.61829999999999996</v>
      </c>
      <c r="F130" s="251">
        <f>F131+F132</f>
        <v>3748.6147000000001</v>
      </c>
      <c r="G130" s="251">
        <f>D130-F130</f>
        <v>1323.3852999999999</v>
      </c>
      <c r="H130" s="260">
        <f>H131+H132</f>
        <v>5137.7047000000002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>
        <v>0.61829999999999996</v>
      </c>
      <c r="F131" s="339">
        <v>3748.6147000000001</v>
      </c>
      <c r="G131" s="339"/>
      <c r="H131" s="343">
        <v>5137.7047000000002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114.9346</v>
      </c>
      <c r="F133" s="291">
        <v>3022.7183</v>
      </c>
      <c r="G133" s="291">
        <f>D133-F133</f>
        <v>3433.2817</v>
      </c>
      <c r="H133" s="302">
        <v>2551.3593999999998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5.2427999999999999</v>
      </c>
      <c r="G134" s="340">
        <f>D134-F134</f>
        <v>244.75720000000001</v>
      </c>
      <c r="H134" s="344">
        <v>4.0895000000000001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4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>
        <v>111.59399999999999</v>
      </c>
      <c r="F136" s="247">
        <v>111.59399999999999</v>
      </c>
      <c r="G136" s="247">
        <f>D136-F136</f>
        <v>238.40600000000001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>
        <v>3.9961000000002969</v>
      </c>
      <c r="F137" s="262">
        <v>14.896300000007614</v>
      </c>
      <c r="G137" s="262">
        <f>D137-F137</f>
        <v>-14.896300000007614</v>
      </c>
      <c r="H137" s="336">
        <v>68.23959999998624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2508.1678000000002</v>
      </c>
      <c r="F138" s="214">
        <f>F119+F123+F124+F134+F135+F136+F137</f>
        <v>65812.579200000007</v>
      </c>
      <c r="G138" s="214">
        <f>G119+G123+G124+G134+G135+G136+G137</f>
        <v>58137.420799999993</v>
      </c>
      <c r="H138" s="222">
        <f>H119+H123+H124+H134+H135+H136+H137</f>
        <v>75120.258900000001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109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64" t="s">
        <v>2</v>
      </c>
      <c r="D147" s="365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21</v>
      </c>
      <c r="F156" s="72" t="str">
        <f>G20</f>
        <v>LANDET KVANTUM T.O.M UKE 21</v>
      </c>
      <c r="G156" s="72" t="str">
        <f>I20</f>
        <v>RESTKVOTER</v>
      </c>
      <c r="H156" s="95" t="str">
        <f>J20</f>
        <v>LANDET KVANTUM T.O.M. UKE 21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761.10209999999995</v>
      </c>
      <c r="F157" s="196">
        <v>2585.4378000000002</v>
      </c>
      <c r="G157" s="196">
        <f>D157-F157</f>
        <v>14901.5622</v>
      </c>
      <c r="H157" s="234">
        <v>4751.3863000000001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6</v>
      </c>
      <c r="G158" s="196">
        <f>D158-F158</f>
        <v>94</v>
      </c>
      <c r="H158" s="234">
        <v>5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761.10209999999995</v>
      </c>
      <c r="F160" s="198">
        <f>SUM(F157:F159)</f>
        <v>2591.4378000000002</v>
      </c>
      <c r="G160" s="198">
        <f>D160-F160</f>
        <v>15008.5622</v>
      </c>
      <c r="H160" s="221">
        <f>SUM(H157:H159)</f>
        <v>4756.3863000000001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69" t="s">
        <v>1</v>
      </c>
      <c r="C163" s="370"/>
      <c r="D163" s="370"/>
      <c r="E163" s="370"/>
      <c r="F163" s="370"/>
      <c r="G163" s="370"/>
      <c r="H163" s="370"/>
      <c r="I163" s="370"/>
      <c r="J163" s="370"/>
      <c r="K163" s="371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64" t="s">
        <v>2</v>
      </c>
      <c r="D165" s="365"/>
      <c r="E165" s="364" t="s">
        <v>58</v>
      </c>
      <c r="F165" s="365"/>
      <c r="G165" s="364" t="s">
        <v>59</v>
      </c>
      <c r="H165" s="365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66" t="s">
        <v>8</v>
      </c>
      <c r="C174" s="367"/>
      <c r="D174" s="367"/>
      <c r="E174" s="367"/>
      <c r="F174" s="367"/>
      <c r="G174" s="367"/>
      <c r="H174" s="367"/>
      <c r="I174" s="367"/>
      <c r="J174" s="367"/>
      <c r="K174" s="368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21</v>
      </c>
      <c r="F176" s="72" t="str">
        <f>G20</f>
        <v>LANDET KVANTUM T.O.M UKE 21</v>
      </c>
      <c r="G176" s="72" t="str">
        <f>I20</f>
        <v>RESTKVOTER</v>
      </c>
      <c r="H176" s="95" t="str">
        <f>J20</f>
        <v>LANDET KVANTUM T.O.M. UKE 21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4">
        <f>E178+E179+E180+E181</f>
        <v>218.0538</v>
      </c>
      <c r="F177" s="354">
        <f>F178+F179+F180+F181</f>
        <v>15651.231899999999</v>
      </c>
      <c r="G177" s="354">
        <f>G178+G179+G180+G181</f>
        <v>4370.7681000000011</v>
      </c>
      <c r="H177" s="359">
        <f>H178+H179+H180+H181</f>
        <v>16282.973399999999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55"/>
      <c r="F178" s="355">
        <v>11825.545099999999</v>
      </c>
      <c r="G178" s="355">
        <f t="shared" ref="G178:G183" si="5">D178-F178</f>
        <v>-859.54509999999937</v>
      </c>
      <c r="H178" s="360">
        <v>12958.8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55"/>
      <c r="F179" s="355">
        <v>1183.7292</v>
      </c>
      <c r="G179" s="355">
        <f t="shared" si="5"/>
        <v>1670.2708</v>
      </c>
      <c r="H179" s="360">
        <v>1432.1021000000001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55">
        <v>5.0650000000000004</v>
      </c>
      <c r="F180" s="355">
        <v>1859.6178</v>
      </c>
      <c r="G180" s="355">
        <f t="shared" si="5"/>
        <v>-433.61779999999999</v>
      </c>
      <c r="H180" s="360">
        <v>1593.0815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55">
        <v>212.9888</v>
      </c>
      <c r="F181" s="355">
        <v>782.33979999999997</v>
      </c>
      <c r="G181" s="355">
        <f t="shared" si="5"/>
        <v>3993.6602000000003</v>
      </c>
      <c r="H181" s="360">
        <v>298.9898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56">
        <v>181.14500000000001</v>
      </c>
      <c r="F182" s="356">
        <v>1613.8585</v>
      </c>
      <c r="G182" s="356">
        <f t="shared" si="5"/>
        <v>3886.1414999999997</v>
      </c>
      <c r="H182" s="361">
        <v>3264.9915999999998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54">
        <v>11.225</v>
      </c>
      <c r="F183" s="354">
        <v>1528.7343000000001</v>
      </c>
      <c r="G183" s="354">
        <f t="shared" si="5"/>
        <v>6471.2656999999999</v>
      </c>
      <c r="H183" s="359">
        <v>2684.5355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55"/>
      <c r="F184" s="355">
        <v>836.68650000000002</v>
      </c>
      <c r="G184" s="355"/>
      <c r="H184" s="360">
        <v>1677.8536999999999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57">
        <f>E183-E184</f>
        <v>11.225</v>
      </c>
      <c r="F185" s="357">
        <f>F183-F184</f>
        <v>692.04780000000005</v>
      </c>
      <c r="G185" s="357"/>
      <c r="H185" s="362">
        <f>H183-H184</f>
        <v>1006.6818000000001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58"/>
      <c r="F186" s="358"/>
      <c r="G186" s="358">
        <f>D186-F186</f>
        <v>10</v>
      </c>
      <c r="H186" s="363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6">
        <v>1</v>
      </c>
      <c r="F187" s="356">
        <v>27</v>
      </c>
      <c r="G187" s="356">
        <f>D187-F187</f>
        <v>-27</v>
      </c>
      <c r="H187" s="361">
        <v>17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411.42380000000003</v>
      </c>
      <c r="F188" s="214">
        <f>F177+F182+F183+F186+F187</f>
        <v>18820.824699999997</v>
      </c>
      <c r="G188" s="214">
        <f>G177+G182+G183+G186+G187</f>
        <v>14711.175300000001</v>
      </c>
      <c r="H188" s="211">
        <f>H177+H182+H183+H186+H187</f>
        <v>22252.234200000003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69" t="s">
        <v>1</v>
      </c>
      <c r="C193" s="370"/>
      <c r="D193" s="370"/>
      <c r="E193" s="370"/>
      <c r="F193" s="370"/>
      <c r="G193" s="370"/>
      <c r="H193" s="370"/>
      <c r="I193" s="370"/>
      <c r="J193" s="370"/>
      <c r="K193" s="371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64" t="s">
        <v>2</v>
      </c>
      <c r="D195" s="365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66" t="s">
        <v>8</v>
      </c>
      <c r="C203" s="367"/>
      <c r="D203" s="367"/>
      <c r="E203" s="367"/>
      <c r="F203" s="367"/>
      <c r="G203" s="367"/>
      <c r="H203" s="367"/>
      <c r="I203" s="367"/>
      <c r="J203" s="367"/>
      <c r="K203" s="368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21</v>
      </c>
      <c r="F205" s="72" t="str">
        <f>G20</f>
        <v>LANDET KVANTUM T.O.M UKE 21</v>
      </c>
      <c r="G205" s="72" t="str">
        <f>I20</f>
        <v>RESTKVOTER</v>
      </c>
      <c r="H205" s="95" t="str">
        <f>J20</f>
        <v>LANDET KVANTUM T.O.M. UKE 21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16.456399999999999</v>
      </c>
      <c r="F206" s="196">
        <v>687.93259999999998</v>
      </c>
      <c r="G206" s="196"/>
      <c r="H206" s="234">
        <v>447.63249999999999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13.148999999999999</v>
      </c>
      <c r="F207" s="196">
        <v>1034.4788000000001</v>
      </c>
      <c r="G207" s="196"/>
      <c r="H207" s="234">
        <v>1063.2192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2</v>
      </c>
      <c r="F209" s="197">
        <v>16</v>
      </c>
      <c r="G209" s="197"/>
      <c r="H209" s="235">
        <v>19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31.605399999999996</v>
      </c>
      <c r="F210" s="198">
        <f>SUM(F206:F209)</f>
        <v>1738.4114</v>
      </c>
      <c r="G210" s="198">
        <f>D210-F210</f>
        <v>4286.5886</v>
      </c>
      <c r="H210" s="221">
        <f>H206+H207+H208+H209</f>
        <v>1535.7031999999999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21
&amp;"-,Normal"&amp;11(iht. motatte landings- og sluttsedler fra fiskesalgslagene; alle tallstørrelser i hele tonn)&amp;R31.05.2016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UKE_21_2016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2016-05-24T12:53:39Z</cp:lastPrinted>
  <dcterms:created xsi:type="dcterms:W3CDTF">2011-07-06T12:13:20Z</dcterms:created>
  <dcterms:modified xsi:type="dcterms:W3CDTF">2016-06-01T04:58:42Z</dcterms:modified>
</cp:coreProperties>
</file>