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5\"/>
    </mc:Choice>
  </mc:AlternateContent>
  <bookViews>
    <workbookView xWindow="0" yWindow="0" windowWidth="28800" windowHeight="14820" tabRatio="413"/>
  </bookViews>
  <sheets>
    <sheet name="UKE_5_2020" sheetId="1" r:id="rId1"/>
  </sheets>
  <definedNames>
    <definedName name="Z_14D440E4_F18A_4F78_9989_38C1B133222D_.wvu.Cols" localSheetId="0" hidden="1">UKE_5_2020!#REF!</definedName>
    <definedName name="Z_14D440E4_F18A_4F78_9989_38C1B133222D_.wvu.PrintArea" localSheetId="0" hidden="1">UKE_5_2020!$B$1:$M$249</definedName>
    <definedName name="Z_14D440E4_F18A_4F78_9989_38C1B133222D_.wvu.Rows" localSheetId="0" hidden="1">UKE_5_2020!$361:$1048576,UKE_5_2020!$250:$360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D53" i="1" l="1"/>
  <c r="D208" i="1" l="1"/>
  <c r="D161" i="1" l="1"/>
  <c r="D152" i="1"/>
  <c r="E136" i="1"/>
  <c r="E135" i="1"/>
  <c r="E134" i="1"/>
  <c r="E131" i="1"/>
  <c r="D130" i="1"/>
  <c r="E125" i="1"/>
  <c r="E124" i="1" s="1"/>
  <c r="D125" i="1"/>
  <c r="D124" i="1" s="1"/>
  <c r="E119" i="1"/>
  <c r="E138" i="1" s="1"/>
  <c r="D119" i="1"/>
  <c r="H113" i="1"/>
  <c r="F113" i="1"/>
  <c r="D113" i="1"/>
  <c r="D138" i="1" l="1"/>
  <c r="I25" i="1"/>
  <c r="H11" i="1" l="1"/>
  <c r="D171" i="1" l="1"/>
  <c r="J31" i="1" l="1"/>
  <c r="F31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0" i="1"/>
  <c r="H66" i="1" s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6" i="1"/>
  <c r="H135" i="1"/>
  <c r="H134" i="1"/>
  <c r="H133" i="1"/>
  <c r="H131" i="1"/>
  <c r="H127" i="1"/>
  <c r="H128" i="1"/>
  <c r="H129" i="1"/>
  <c r="H126" i="1"/>
  <c r="H123" i="1"/>
  <c r="H122" i="1"/>
  <c r="H121" i="1"/>
  <c r="H120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32" i="1" l="1"/>
  <c r="I119" i="1"/>
  <c r="I125" i="1"/>
  <c r="I124" i="1" s="1"/>
  <c r="I138" i="1" s="1"/>
  <c r="G31" i="1"/>
  <c r="G23" i="1" s="1"/>
  <c r="I178" i="1" l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61" i="1"/>
  <c r="G60" i="1"/>
  <c r="G138" i="1" l="1"/>
  <c r="H138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4" i="1"/>
  <c r="J20" i="1"/>
  <c r="G20" i="1"/>
  <c r="G39" i="1" s="1"/>
  <c r="F20" i="1"/>
  <c r="I39" i="1" l="1"/>
  <c r="E99" i="1"/>
  <c r="F39" i="1"/>
  <c r="I99" i="1"/>
  <c r="H99" i="1"/>
  <c r="G99" i="1"/>
  <c r="F99" i="1"/>
  <c r="J23" i="1"/>
  <c r="J39" i="1" s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<sst xmlns="http://schemas.openxmlformats.org/spreadsheetml/2006/main" count="256" uniqueCount="133">
  <si>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</si>
  <si>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</si>
  <si>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</si>
  <si>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</si>
  <si>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</si>
  <si>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</si>
  <si>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</si>
  <si>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</si>
  <si>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</si>
  <si>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</si>
  <si>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</si>
  <si>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</si>
  <si>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</si>
  <si>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</si>
  <si>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</si>
  <si>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</si>
  <si>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</si>
  <si>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</si>
  <si>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</si>
  <si>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</si>
  <si>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</si>
  <si>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</si>
  <si>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</si>
  <si>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</si>
  <si>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</si>
  <si>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</si>
  <si>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</si>
  <si>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</si>
  <si>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</si>
  <si>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</si>
  <si>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</si>
  <si>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</si>
  <si>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</si>
  <si>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</si>
  <si>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</si>
  <si>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</si>
  <si>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</si>
  <si>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</si>
  <si>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</si>
  <si>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</si>
  <si>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</si>
  <si>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</si>
  <si>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</si>
  <si>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</si>
  <si>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</si>
  <si>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</si>
  <si>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</si>
  <si>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</si>
  <si>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</si>
  <si>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</si>
  <si>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</si>
  <si>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</si>
  <si>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</si>
  <si>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</si>
  <si>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</si>
  <si>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</si>
  <si>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</si>
  <si>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</si>
  <si>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</si>
  <si>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</si>
  <si>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</si>
  <si>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</si>
  <si>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</si>
  <si>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</si>
  <si>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</si>
  <si>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</si>
  <si>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</si>
  <si>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</si>
  <si>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</si>
  <si>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</si>
  <si>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</si>
  <si>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</si>
  <si>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</si>
  <si>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</si>
  <si>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</si>
  <si>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</si>
  <si>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</si>
  <si>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</si>
  <si>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</si>
  <si>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</si>
  <si>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</si>
  <si>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</si>
  <si>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</si>
  <si>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</si>
  <si>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</si>
  <si>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</si>
  <si>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</si>
  <si>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</si>
  <si>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</si>
  <si>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</si>
  <si>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</si>
  <si>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</si>
  <si>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</si>
  <si>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</si>
  <si>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</si>
  <si>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</si>
  <si>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</si>
  <si>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</si>
  <si>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</si>
  <si>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</si>
  <si>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</si>
  <si>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</si>
  <si>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</si>
  <si>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</si>
  <si>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</si>
  <si>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</si>
  <si>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</si>
  <si>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</si>
  <si>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</si>
  <si>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</si>
  <si>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</si>
  <si>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</si>
  <si>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</si>
  <si>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</si>
  <si>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</si>
  <si>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</si>
  <si>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</si>
  <si>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</si>
  <si>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</si>
  <si>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</si>
  <si>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</si>
  <si>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</si>
  <si>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</si>
  <si>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</si>
  <si>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</si>
  <si>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</si>
  <si>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</si>
  <si>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t>LANDET KVANTUM UKE 5</t>
  </si>
  <si>
    <t>LANDET KVANTUM T.O.M UKE 5</t>
  </si>
  <si>
    <t>LANDET KVANTUM T.O.M. UKE 5 2019</t>
  </si>
  <si>
    <r>
      <t xml:space="preserve">3 </t>
    </r>
    <r>
      <rPr>
        <sz val="9"/>
        <color theme="1"/>
        <rFont val="Calibri"/>
        <family val="2"/>
      </rPr>
      <t>Registrert rekreasjonsfiske utgjør 25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</si>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</sst>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6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59" fillId="0" borderId="82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60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8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3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4" fillId="0" borderId="1" xfId="0" applyFont="1" applyBorder="1" applyAlignment="1">
      <alignment horizontal="left" vertical="center"/>
    </xf>
    <xf numFmtId="3" fontId="64" fillId="0" borderId="80" xfId="1" applyNumberFormat="1" applyFont="1" applyFill="1" applyBorder="1" applyAlignment="1">
      <alignment vertical="center"/>
    </xf>
    <xf numFmtId="3" fontId="64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165" fontId="22" fillId="0" borderId="3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100" zoomScaleNormal="115" workbookViewId="0">
      <selection activeCell="I110" sqref="I110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28" t="s">
        <v>102</v>
      </c>
      <c r="C2" s="429"/>
      <c r="D2" s="429"/>
      <c r="E2" s="429"/>
      <c r="F2" s="429"/>
      <c r="G2" s="429"/>
      <c r="H2" s="429"/>
      <c r="I2" s="429"/>
      <c r="J2" s="429"/>
      <c r="K2" s="430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1"/>
      <c r="C7" s="432"/>
      <c r="D7" s="432"/>
      <c r="E7" s="432"/>
      <c r="F7" s="432"/>
      <c r="G7" s="432"/>
      <c r="H7" s="432"/>
      <c r="I7" s="432"/>
      <c r="J7" s="432"/>
      <c r="K7" s="43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4" t="s">
        <v>2</v>
      </c>
      <c r="D9" s="435"/>
      <c r="E9" s="434" t="s">
        <v>20</v>
      </c>
      <c r="F9" s="435"/>
      <c r="G9" s="434" t="s">
        <v>21</v>
      </c>
      <c r="H9" s="43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102994</v>
      </c>
      <c r="G10" s="165" t="s">
        <v>25</v>
      </c>
      <c r="H10" s="242">
        <v>27228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28</v>
      </c>
      <c r="D13" s="169">
        <v>102446</v>
      </c>
      <c r="E13" s="236"/>
      <c r="F13" s="237"/>
      <c r="G13" s="167" t="s">
        <v>15</v>
      </c>
      <c r="H13" s="243"/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/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6" t="s">
        <v>8</v>
      </c>
      <c r="C17" s="437"/>
      <c r="D17" s="437"/>
      <c r="E17" s="437"/>
      <c r="F17" s="437"/>
      <c r="G17" s="437"/>
      <c r="H17" s="437"/>
      <c r="I17" s="437"/>
      <c r="J17" s="437"/>
      <c r="K17" s="438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98</v>
      </c>
      <c r="F19" s="326" t="s">
        <v>127</v>
      </c>
      <c r="G19" s="326" t="s">
        <v>128</v>
      </c>
      <c r="H19" s="326" t="s">
        <v>69</v>
      </c>
      <c r="I19" s="326" t="s">
        <v>62</v>
      </c>
      <c r="J19" s="327" t="s">
        <v>129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102994</v>
      </c>
      <c r="E20" s="314">
        <f>E22+E21</f>
        <v>102260</v>
      </c>
      <c r="F20" s="328">
        <f>F22+F21</f>
        <v>3609.2137499999999</v>
      </c>
      <c r="G20" s="328">
        <f>G21+G22</f>
        <v>12024.445830000001</v>
      </c>
      <c r="H20" s="328"/>
      <c r="I20" s="328">
        <f>I22+I21</f>
        <v>90235.554170000003</v>
      </c>
      <c r="J20" s="329">
        <f>J22+J21</f>
        <v>16379.853450000002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102244</v>
      </c>
      <c r="E21" s="315">
        <v>101459</v>
      </c>
      <c r="F21" s="330">
        <v>3599.1922500000001</v>
      </c>
      <c r="G21" s="330">
        <v>11983.252830000001</v>
      </c>
      <c r="H21" s="330"/>
      <c r="I21" s="330">
        <f>E21-G21</f>
        <v>89475.747170000002</v>
      </c>
      <c r="J21" s="331">
        <v>16375.987950000002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801</v>
      </c>
      <c r="F22" s="332">
        <v>10.0215</v>
      </c>
      <c r="G22" s="332">
        <v>41.192999999999998</v>
      </c>
      <c r="H22" s="332"/>
      <c r="I22" s="330">
        <f>E22-G22</f>
        <v>759.80700000000002</v>
      </c>
      <c r="J22" s="331">
        <v>3.8654999999999999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217850</v>
      </c>
      <c r="E23" s="314">
        <f>E31+E30+E24</f>
        <v>208398</v>
      </c>
      <c r="F23" s="328">
        <f>F31+F30+F24</f>
        <v>8858.3673299999973</v>
      </c>
      <c r="G23" s="328">
        <f>G24+G30+G31</f>
        <v>19503.588860000014</v>
      </c>
      <c r="H23" s="328"/>
      <c r="I23" s="328">
        <f>I24+I30+I31</f>
        <v>188894.41114000001</v>
      </c>
      <c r="J23" s="329">
        <f>J24+J30+J31</f>
        <v>20475.80755999999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80</v>
      </c>
      <c r="D24" s="316">
        <f>D25+D26+D27+D28+D29</f>
        <v>170422</v>
      </c>
      <c r="E24" s="316">
        <f>E25+E26+E27+E28+E29</f>
        <v>161168</v>
      </c>
      <c r="F24" s="334">
        <f>F25+F26+F27+F28</f>
        <v>7069.1233999999977</v>
      </c>
      <c r="G24" s="334">
        <f>G25+G26+G27+G28</f>
        <v>14501.862330000014</v>
      </c>
      <c r="H24" s="334"/>
      <c r="I24" s="334">
        <f>I25+I26+I27+I28+I29</f>
        <v>146666.13767</v>
      </c>
      <c r="J24" s="335">
        <f>J25+J26+J27+J28+J29</f>
        <v>14492.129539999993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40115</v>
      </c>
      <c r="E25" s="317">
        <v>37955</v>
      </c>
      <c r="F25" s="336">
        <v>1512.4228599999988</v>
      </c>
      <c r="G25" s="336">
        <v>3068.065700000001</v>
      </c>
      <c r="H25" s="336"/>
      <c r="I25" s="336">
        <f>E25-G25+H25</f>
        <v>34886.934300000001</v>
      </c>
      <c r="J25" s="337">
        <v>3829.6212000000019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44127</v>
      </c>
      <c r="E26" s="317">
        <v>40781</v>
      </c>
      <c r="F26" s="336">
        <v>2549.8241499999995</v>
      </c>
      <c r="G26" s="336">
        <v>5807.4025800000099</v>
      </c>
      <c r="H26" s="336"/>
      <c r="I26" s="336">
        <f>E26-G26+H26</f>
        <v>34973.597419999991</v>
      </c>
      <c r="J26" s="337">
        <v>5419.6683899999971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41044</v>
      </c>
      <c r="E27" s="317">
        <v>41211</v>
      </c>
      <c r="F27" s="336">
        <v>2415.6679099999992</v>
      </c>
      <c r="G27" s="336">
        <v>4590.5773300000028</v>
      </c>
      <c r="H27" s="336"/>
      <c r="I27" s="336">
        <f>E27-G27+H27</f>
        <v>36620.42267</v>
      </c>
      <c r="J27" s="337">
        <v>4721.723769999996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82</v>
      </c>
      <c r="D28" s="317">
        <v>29866</v>
      </c>
      <c r="E28" s="317">
        <v>27635</v>
      </c>
      <c r="F28" s="336">
        <v>591.20847999999989</v>
      </c>
      <c r="G28" s="336">
        <v>1035.8167199999998</v>
      </c>
      <c r="H28" s="336"/>
      <c r="I28" s="336">
        <f>E28-G28+H28</f>
        <v>26599.183280000001</v>
      </c>
      <c r="J28" s="337">
        <v>521.11617999999987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83</v>
      </c>
      <c r="D29" s="317">
        <v>15270</v>
      </c>
      <c r="E29" s="317">
        <v>13586</v>
      </c>
      <c r="F29" s="336"/>
      <c r="G29" s="336">
        <f>SUM(H25:H28)</f>
        <v>0</v>
      </c>
      <c r="H29" s="336"/>
      <c r="I29" s="336">
        <f>E29-G29</f>
        <v>13586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27228</v>
      </c>
      <c r="E30" s="316">
        <v>27449</v>
      </c>
      <c r="F30" s="334">
        <v>1557.1036800000004</v>
      </c>
      <c r="G30" s="334">
        <v>4550.5066000000006</v>
      </c>
      <c r="H30" s="336"/>
      <c r="I30" s="402">
        <f>E30-G30</f>
        <v>22898.493399999999</v>
      </c>
      <c r="J30" s="335">
        <v>5368.0126399999999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81</v>
      </c>
      <c r="D31" s="316">
        <f>D32+D33</f>
        <v>20200</v>
      </c>
      <c r="E31" s="316">
        <f>E32+E33</f>
        <v>19781</v>
      </c>
      <c r="F31" s="334">
        <f>F32</f>
        <v>232.14025000000001</v>
      </c>
      <c r="G31" s="334">
        <f>G32</f>
        <v>451.21992999999901</v>
      </c>
      <c r="H31" s="336"/>
      <c r="I31" s="334">
        <f>I32+I33</f>
        <v>19329.780070000001</v>
      </c>
      <c r="J31" s="335">
        <f>J32</f>
        <v>615.665379999999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18330</v>
      </c>
      <c r="E32" s="317">
        <v>17911</v>
      </c>
      <c r="F32" s="336">
        <f>232.14025-F36</f>
        <v>232.14025000000001</v>
      </c>
      <c r="G32" s="336">
        <f>451.219929999999-G36</f>
        <v>451.21992999999901</v>
      </c>
      <c r="H32" s="336"/>
      <c r="I32" s="336">
        <f>E32-G32+H32</f>
        <v>17459.780070000001</v>
      </c>
      <c r="J32" s="337">
        <f>627.665379999999-J36</f>
        <v>615.665379999999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84</v>
      </c>
      <c r="D33" s="318">
        <v>1870</v>
      </c>
      <c r="E33" s="318">
        <v>1870</v>
      </c>
      <c r="F33" s="339"/>
      <c r="G33" s="339">
        <f>H32</f>
        <v>0</v>
      </c>
      <c r="H33" s="339"/>
      <c r="I33" s="339">
        <f t="shared" ref="I33:I38" si="0">E33-G33</f>
        <v>1870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111</v>
      </c>
      <c r="D34" s="396">
        <v>2500</v>
      </c>
      <c r="E34" s="396">
        <v>2500</v>
      </c>
      <c r="F34" s="341"/>
      <c r="G34" s="341"/>
      <c r="H34" s="341"/>
      <c r="I34" s="370">
        <f t="shared" si="0"/>
        <v>2500</v>
      </c>
      <c r="J34" s="371"/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933</v>
      </c>
      <c r="E35" s="319">
        <v>933</v>
      </c>
      <c r="F35" s="341">
        <v>18.957000000000001</v>
      </c>
      <c r="G35" s="341">
        <v>34.639499999999998</v>
      </c>
      <c r="H35" s="320"/>
      <c r="I35" s="370">
        <f t="shared" si="0"/>
        <v>898.3605</v>
      </c>
      <c r="J35" s="394">
        <v>36.431040000000003</v>
      </c>
      <c r="K35" s="128"/>
      <c r="L35" s="156"/>
      <c r="M35" s="156"/>
    </row>
    <row r="36" spans="1:13" ht="17.25" customHeight="1" thickBot="1" x14ac:dyDescent="0.3">
      <c r="B36" s="119"/>
      <c r="C36" s="173" t="s">
        <v>112</v>
      </c>
      <c r="D36" s="319">
        <v>3000</v>
      </c>
      <c r="E36" s="319">
        <v>3000</v>
      </c>
      <c r="F36" s="320"/>
      <c r="G36" s="320"/>
      <c r="H36" s="369"/>
      <c r="I36" s="370">
        <f t="shared" si="0"/>
        <v>3000</v>
      </c>
      <c r="J36" s="394">
        <v>12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11.44439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114</v>
      </c>
      <c r="D38" s="319">
        <v>0</v>
      </c>
      <c r="E38" s="319">
        <v>0</v>
      </c>
      <c r="F38" s="320"/>
      <c r="G38" s="320">
        <v>6</v>
      </c>
      <c r="H38" s="320"/>
      <c r="I38" s="370">
        <f t="shared" si="0"/>
        <v>-6</v>
      </c>
      <c r="J38" s="394">
        <v>34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334277</v>
      </c>
      <c r="E39" s="321">
        <f>E20+E23+E34+E35+E36+E37+E38</f>
        <v>324091</v>
      </c>
      <c r="F39" s="197">
        <f>F20+F23+F34+F35+F37+F38+F36</f>
        <v>12497.982469999997</v>
      </c>
      <c r="G39" s="197">
        <f>G20+G23+G34+G35+G36+G37+G38</f>
        <v>38568.67419000002</v>
      </c>
      <c r="H39" s="197">
        <f>H25+H26+H27+H28+H32</f>
        <v>0</v>
      </c>
      <c r="I39" s="302">
        <f>I20+I23+I34+I35+I36+I37+I38</f>
        <v>285522.32581000001</v>
      </c>
      <c r="J39" s="198">
        <f>J20+J23+J34+J35+J36+J37+J38</f>
        <v>43938.092049999999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130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25">
      <c r="B43" s="122"/>
      <c r="C43" s="202" t="s">
        <v>113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115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31" t="s">
        <v>1</v>
      </c>
      <c r="C47" s="432"/>
      <c r="D47" s="432"/>
      <c r="E47" s="432"/>
      <c r="F47" s="432"/>
      <c r="G47" s="432"/>
      <c r="H47" s="432"/>
      <c r="I47" s="432"/>
      <c r="J47" s="432"/>
      <c r="K47" s="43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3" t="s">
        <v>2</v>
      </c>
      <c r="D49" s="42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6" t="s">
        <v>8</v>
      </c>
      <c r="C55" s="437"/>
      <c r="D55" s="437"/>
      <c r="E55" s="437"/>
      <c r="F55" s="437"/>
      <c r="G55" s="437"/>
      <c r="H55" s="437"/>
      <c r="I55" s="437"/>
      <c r="J55" s="437"/>
      <c r="K55" s="438"/>
      <c r="L55" s="205"/>
      <c r="M55" s="205"/>
    </row>
    <row r="56" spans="2:13" s="3" customFormat="1" ht="48" thickBot="1" x14ac:dyDescent="0.3">
      <c r="B56" s="142"/>
      <c r="C56" s="178" t="s">
        <v>19</v>
      </c>
      <c r="D56" s="196" t="s">
        <v>20</v>
      </c>
      <c r="E56" s="194" t="str">
        <f>F19</f>
        <v>LANDET KVANTUM UKE 5</v>
      </c>
      <c r="F56" s="194" t="str">
        <f>G19</f>
        <v>LANDET KVANTUM T.O.M UKE 5</v>
      </c>
      <c r="G56" s="194" t="str">
        <f>I19</f>
        <v>RESTKVOTER</v>
      </c>
      <c r="H56" s="195" t="str">
        <f>J19</f>
        <v>LANDET KVANTUM T.O.M. UKE 5 2019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45">
        <v>5386</v>
      </c>
      <c r="E57" s="382">
        <v>68.050349999999995</v>
      </c>
      <c r="F57" s="347">
        <v>98.548550000000006</v>
      </c>
      <c r="G57" s="447">
        <f>D57-F57-F58</f>
        <v>5277.0668999999998</v>
      </c>
      <c r="H57" s="380">
        <v>73.906270000000006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46"/>
      <c r="E58" s="373">
        <v>4.3542399999999999</v>
      </c>
      <c r="F58" s="387">
        <v>10.384549999999999</v>
      </c>
      <c r="G58" s="448"/>
      <c r="H58" s="349">
        <v>78.948869999999985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76</v>
      </c>
      <c r="D59" s="396">
        <v>200</v>
      </c>
      <c r="E59" s="383">
        <v>0.36299999999999999</v>
      </c>
      <c r="F59" s="389">
        <v>1.2431000000000001</v>
      </c>
      <c r="G59" s="397">
        <f>D59-F59</f>
        <v>198.7569</v>
      </c>
      <c r="H59" s="301">
        <v>1.12279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8078</v>
      </c>
      <c r="E60" s="384">
        <f>E61+E62+E63</f>
        <v>1.4475200000000004</v>
      </c>
      <c r="F60" s="347">
        <f>F61+F62+F63</f>
        <v>4.3752600000000008</v>
      </c>
      <c r="G60" s="387">
        <f>D60-F60</f>
        <v>8073.6247400000002</v>
      </c>
      <c r="H60" s="350">
        <f>H61+H62+H63</f>
        <v>1.6297599999999999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3.5799999999999998E-2</v>
      </c>
      <c r="F61" s="359">
        <v>0.14050000000000004</v>
      </c>
      <c r="G61" s="359"/>
      <c r="H61" s="360">
        <v>0.27596000000000004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0.6253200000000001</v>
      </c>
      <c r="F62" s="359">
        <v>1.1515600000000004</v>
      </c>
      <c r="G62" s="359"/>
      <c r="H62" s="360">
        <v>1.0637999999999999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0.7864000000000001</v>
      </c>
      <c r="F63" s="376">
        <v>3.0832000000000002</v>
      </c>
      <c r="G63" s="376"/>
      <c r="H63" s="381">
        <v>0.28999999999999998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91</v>
      </c>
      <c r="E64" s="385"/>
      <c r="F64" s="378"/>
      <c r="G64" s="378">
        <f>D64-F64</f>
        <v>91</v>
      </c>
      <c r="H64" s="231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/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74.215109999999996</v>
      </c>
      <c r="F66" s="200">
        <f>F57+F58+F59+F60+F64+F65</f>
        <v>114.55146000000001</v>
      </c>
      <c r="G66" s="200">
        <f>D66-F66</f>
        <v>13640.448539999999</v>
      </c>
      <c r="H66" s="208">
        <f>H57+H58+H59+H60+H64+H65</f>
        <v>155.67204000000001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4" t="s">
        <v>120</v>
      </c>
      <c r="D67" s="444"/>
      <c r="E67" s="444"/>
      <c r="F67" s="444"/>
      <c r="G67" s="444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31" t="s">
        <v>1</v>
      </c>
      <c r="C72" s="432"/>
      <c r="D72" s="432"/>
      <c r="E72" s="432"/>
      <c r="F72" s="432"/>
      <c r="G72" s="432"/>
      <c r="H72" s="432"/>
      <c r="I72" s="432"/>
      <c r="J72" s="432"/>
      <c r="K72" s="43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4" t="s">
        <v>2</v>
      </c>
      <c r="D74" s="435"/>
      <c r="E74" s="434" t="s">
        <v>20</v>
      </c>
      <c r="F74" s="439"/>
      <c r="G74" s="434" t="s">
        <v>21</v>
      </c>
      <c r="H74" s="435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105159</v>
      </c>
      <c r="E75" s="249" t="s">
        <v>5</v>
      </c>
      <c r="F75" s="242">
        <v>39146</v>
      </c>
      <c r="G75" s="250" t="s">
        <v>25</v>
      </c>
      <c r="H75" s="242">
        <v>11497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96159</v>
      </c>
      <c r="E76" s="252" t="s">
        <v>6</v>
      </c>
      <c r="F76" s="169">
        <v>65362</v>
      </c>
      <c r="G76" s="250" t="s">
        <v>78</v>
      </c>
      <c r="H76" s="169">
        <v>48756</v>
      </c>
      <c r="I76" s="166"/>
      <c r="J76" s="166"/>
      <c r="K76" s="251"/>
      <c r="L76" s="292"/>
      <c r="M76" s="136"/>
    </row>
    <row r="77" spans="2:13" ht="15.75" thickBot="1" x14ac:dyDescent="0.3">
      <c r="B77" s="248"/>
      <c r="C77" s="165" t="s">
        <v>28</v>
      </c>
      <c r="D77" s="169">
        <v>13682</v>
      </c>
      <c r="E77" s="165" t="s">
        <v>94</v>
      </c>
      <c r="F77" s="169">
        <v>651</v>
      </c>
      <c r="G77" s="250" t="s">
        <v>79</v>
      </c>
      <c r="H77" s="169">
        <v>5109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/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3"/>
      <c r="D80" s="443"/>
      <c r="E80" s="443"/>
      <c r="F80" s="443"/>
      <c r="G80" s="443"/>
      <c r="H80" s="443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3"/>
      <c r="D81" s="443"/>
      <c r="E81" s="443"/>
      <c r="F81" s="443"/>
      <c r="G81" s="443"/>
      <c r="H81" s="443"/>
      <c r="I81" s="256"/>
      <c r="J81" s="256"/>
      <c r="K81" s="253"/>
      <c r="L81" s="256"/>
      <c r="M81" s="118"/>
    </row>
    <row r="82" spans="1:13" ht="14.1" customHeight="1" x14ac:dyDescent="0.25">
      <c r="B82" s="440" t="s">
        <v>8</v>
      </c>
      <c r="C82" s="441"/>
      <c r="D82" s="441"/>
      <c r="E82" s="441"/>
      <c r="F82" s="441"/>
      <c r="G82" s="441"/>
      <c r="H82" s="441"/>
      <c r="I82" s="441"/>
      <c r="J82" s="441"/>
      <c r="K82" s="442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99</v>
      </c>
      <c r="F84" s="194" t="str">
        <f>F19</f>
        <v>LANDET KVANTUM UKE 5</v>
      </c>
      <c r="G84" s="194" t="str">
        <f>G19</f>
        <v>LANDET KVANTUM T.O.M UKE 5</v>
      </c>
      <c r="H84" s="194" t="str">
        <f>I19</f>
        <v>RESTKVOTER</v>
      </c>
      <c r="I84" s="195" t="str">
        <f>J19</f>
        <v>LANDET KVANTUM T.O.M. UKE 5 2019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39146</v>
      </c>
      <c r="E85" s="314">
        <f>E87+E86</f>
        <v>37693</v>
      </c>
      <c r="F85" s="328">
        <f>F87+F86</f>
        <v>300.96066000000002</v>
      </c>
      <c r="G85" s="328">
        <f>G86+G87</f>
        <v>1156.9579799999997</v>
      </c>
      <c r="H85" s="328">
        <f>H86+H87</f>
        <v>36536.042020000001</v>
      </c>
      <c r="I85" s="329">
        <f>I86+I87</f>
        <v>2213.9962399999995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38396</v>
      </c>
      <c r="E86" s="315">
        <v>36868</v>
      </c>
      <c r="F86" s="330">
        <v>292.02026000000001</v>
      </c>
      <c r="G86" s="330">
        <v>1139.1709799999996</v>
      </c>
      <c r="H86" s="330">
        <f>E86-G86</f>
        <v>35728.829019999997</v>
      </c>
      <c r="I86" s="331">
        <v>2211.9382399999995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8.9404000000000003</v>
      </c>
      <c r="G87" s="332">
        <v>17.786999999999999</v>
      </c>
      <c r="H87" s="332">
        <f>E87-G87</f>
        <v>807.21299999999997</v>
      </c>
      <c r="I87" s="333">
        <v>2.0579999999999998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65362</v>
      </c>
      <c r="E88" s="314">
        <f t="shared" ref="E88:I88" si="2">E89+E94+E95</f>
        <v>69031</v>
      </c>
      <c r="F88" s="328">
        <f t="shared" si="2"/>
        <v>1476.0482900000004</v>
      </c>
      <c r="G88" s="328">
        <f t="shared" si="2"/>
        <v>3967.5608499999989</v>
      </c>
      <c r="H88" s="328">
        <f>H89+H94+H95</f>
        <v>65063.439149999998</v>
      </c>
      <c r="I88" s="329">
        <f t="shared" si="2"/>
        <v>4716.948199999998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80</v>
      </c>
      <c r="D89" s="316">
        <f t="shared" ref="D89" si="3">D90+D91+D92+D93</f>
        <v>48756</v>
      </c>
      <c r="E89" s="316">
        <f t="shared" ref="E89:I89" si="4">E90+E91+E92+E93</f>
        <v>53042</v>
      </c>
      <c r="F89" s="334">
        <f t="shared" si="4"/>
        <v>954.22409000000027</v>
      </c>
      <c r="G89" s="334">
        <f t="shared" si="4"/>
        <v>2621.5219399999992</v>
      </c>
      <c r="H89" s="334">
        <f>H90+H91+H92+H93</f>
        <v>50420.478060000001</v>
      </c>
      <c r="I89" s="335">
        <f t="shared" si="4"/>
        <v>2468.4603699999989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12994</v>
      </c>
      <c r="E90" s="317">
        <v>14541</v>
      </c>
      <c r="F90" s="336">
        <v>235.44817999999989</v>
      </c>
      <c r="G90" s="336">
        <v>567.52545000000032</v>
      </c>
      <c r="H90" s="336">
        <f t="shared" ref="H90:H98" si="5">E90-G90</f>
        <v>13973.474549999999</v>
      </c>
      <c r="I90" s="337">
        <v>816.03304999999978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13406</v>
      </c>
      <c r="E91" s="317">
        <v>14922</v>
      </c>
      <c r="F91" s="336">
        <v>529.10637000000054</v>
      </c>
      <c r="G91" s="336">
        <v>1298.2403199999997</v>
      </c>
      <c r="H91" s="336">
        <f t="shared" si="5"/>
        <v>13623.759680000001</v>
      </c>
      <c r="I91" s="337">
        <v>827.64599999999916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13896</v>
      </c>
      <c r="E92" s="317">
        <v>15480</v>
      </c>
      <c r="F92" s="336">
        <v>161.75155999999993</v>
      </c>
      <c r="G92" s="336">
        <v>669.19191999999953</v>
      </c>
      <c r="H92" s="336">
        <f t="shared" si="5"/>
        <v>14810.808080000001</v>
      </c>
      <c r="I92" s="337">
        <v>766.69984000000022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82</v>
      </c>
      <c r="D93" s="317">
        <v>8460</v>
      </c>
      <c r="E93" s="317">
        <v>8099</v>
      </c>
      <c r="F93" s="336">
        <v>27.917979999999989</v>
      </c>
      <c r="G93" s="336">
        <v>86.564250000000015</v>
      </c>
      <c r="H93" s="336">
        <f t="shared" si="5"/>
        <v>8012.4357499999996</v>
      </c>
      <c r="I93" s="337">
        <v>58.081480000000006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11497</v>
      </c>
      <c r="E94" s="316">
        <v>10822</v>
      </c>
      <c r="F94" s="334">
        <v>460.51403000000005</v>
      </c>
      <c r="G94" s="334">
        <v>1219.0112899999999</v>
      </c>
      <c r="H94" s="334">
        <f t="shared" si="5"/>
        <v>9602.9887099999996</v>
      </c>
      <c r="I94" s="335">
        <v>2059.0827899999995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79</v>
      </c>
      <c r="D95" s="322">
        <v>5109</v>
      </c>
      <c r="E95" s="322">
        <v>5167</v>
      </c>
      <c r="F95" s="345">
        <v>61.310169999999971</v>
      </c>
      <c r="G95" s="345">
        <v>127.02762000000001</v>
      </c>
      <c r="H95" s="345">
        <f t="shared" si="5"/>
        <v>5039.9723800000002</v>
      </c>
      <c r="I95" s="346">
        <v>189.40503999999979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6">
        <v>351</v>
      </c>
      <c r="E96" s="396">
        <v>351</v>
      </c>
      <c r="F96" s="341">
        <v>1.1937800000000001</v>
      </c>
      <c r="G96" s="341">
        <v>2.35154</v>
      </c>
      <c r="H96" s="341">
        <f t="shared" si="5"/>
        <v>348.64846</v>
      </c>
      <c r="I96" s="342">
        <v>2.2603599999999999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1.6177699999999993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117</v>
      </c>
      <c r="D98" s="319"/>
      <c r="E98" s="319"/>
      <c r="F98" s="320"/>
      <c r="G98" s="320"/>
      <c r="H98" s="320">
        <f t="shared" si="5"/>
        <v>0</v>
      </c>
      <c r="I98" s="323">
        <v>15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105159</v>
      </c>
      <c r="E99" s="321">
        <f>E85+E88+E96+E97+E98</f>
        <v>107375</v>
      </c>
      <c r="F99" s="395">
        <f t="shared" ref="F99:G99" si="6">F85+F88+F96+F97+F98</f>
        <v>1779.8205000000005</v>
      </c>
      <c r="G99" s="395">
        <f t="shared" si="6"/>
        <v>5426.8703699999987</v>
      </c>
      <c r="H99" s="222">
        <f>H85+H88+H96+H97+H98</f>
        <v>101948.12963</v>
      </c>
      <c r="I99" s="198">
        <f>I85+I88+I96+I97+I98</f>
        <v>7248.2047999999977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131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25">
      <c r="B102" s="122"/>
      <c r="C102" s="202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.75" thickBot="1" x14ac:dyDescent="0.3">
      <c r="B103" s="24"/>
      <c r="C103" s="203" t="s">
        <v>118</v>
      </c>
      <c r="D103" s="203"/>
      <c r="E103" s="203"/>
      <c r="F103" s="203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25">
      <c r="B106" s="431" t="s">
        <v>1</v>
      </c>
      <c r="C106" s="432"/>
      <c r="D106" s="432"/>
      <c r="E106" s="432"/>
      <c r="F106" s="432"/>
      <c r="G106" s="432"/>
      <c r="H106" s="432"/>
      <c r="I106" s="432"/>
      <c r="J106" s="432"/>
      <c r="K106" s="433"/>
      <c r="L106" s="205"/>
      <c r="M106" s="205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">
      <c r="B108" s="2"/>
      <c r="C108" s="434" t="s">
        <v>2</v>
      </c>
      <c r="D108" s="435"/>
      <c r="E108" s="434" t="s">
        <v>20</v>
      </c>
      <c r="F108" s="435"/>
      <c r="G108" s="434" t="s">
        <v>21</v>
      </c>
      <c r="H108" s="435"/>
      <c r="I108" s="38"/>
      <c r="J108" s="156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9">
        <v>156482</v>
      </c>
      <c r="E109" s="164" t="s">
        <v>5</v>
      </c>
      <c r="F109" s="242">
        <v>56470</v>
      </c>
      <c r="G109" s="165" t="s">
        <v>25</v>
      </c>
      <c r="H109" s="242">
        <v>6380</v>
      </c>
      <c r="I109" s="38"/>
      <c r="J109" s="156"/>
      <c r="K109" s="42"/>
      <c r="L109" s="80"/>
      <c r="M109" s="80"/>
    </row>
    <row r="110" spans="1:13" ht="14.1" customHeight="1" x14ac:dyDescent="0.2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2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">
      <c r="B112" s="43"/>
      <c r="C112" s="401"/>
      <c r="D112" s="399"/>
      <c r="E112" s="399" t="s">
        <v>77</v>
      </c>
      <c r="F112" s="169">
        <v>3861</v>
      </c>
      <c r="G112" s="11"/>
      <c r="H112" s="401"/>
      <c r="I112" s="38"/>
      <c r="J112" s="156"/>
      <c r="K112" s="10"/>
      <c r="L112" s="118"/>
      <c r="M112" s="118"/>
    </row>
    <row r="113" spans="2:13" ht="14.1" customHeight="1" thickBot="1" x14ac:dyDescent="0.3">
      <c r="B113" s="9"/>
      <c r="C113" s="12" t="s">
        <v>31</v>
      </c>
      <c r="D113" s="170">
        <f>D109+D110+D111</f>
        <v>171982</v>
      </c>
      <c r="E113" s="400" t="s">
        <v>7</v>
      </c>
      <c r="F113" s="170">
        <f>F109+F110+F111+F112</f>
        <v>156482</v>
      </c>
      <c r="G113" s="121" t="s">
        <v>6</v>
      </c>
      <c r="H113" s="39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25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25">
      <c r="B116" s="436" t="s">
        <v>8</v>
      </c>
      <c r="C116" s="437"/>
      <c r="D116" s="437"/>
      <c r="E116" s="437"/>
      <c r="F116" s="437"/>
      <c r="G116" s="437"/>
      <c r="H116" s="437"/>
      <c r="I116" s="437"/>
      <c r="J116" s="437"/>
      <c r="K116" s="438"/>
      <c r="L116" s="205"/>
      <c r="M116" s="205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">
      <c r="B118" s="2"/>
      <c r="C118" s="218" t="s">
        <v>19</v>
      </c>
      <c r="D118" s="178" t="s">
        <v>70</v>
      </c>
      <c r="E118" s="178" t="s">
        <v>100</v>
      </c>
      <c r="F118" s="187" t="str">
        <f>F19</f>
        <v>LANDET KVANTUM UKE 5</v>
      </c>
      <c r="G118" s="194" t="str">
        <f>G19</f>
        <v>LANDET KVANTUM T.O.M UKE 5</v>
      </c>
      <c r="H118" s="194" t="str">
        <f>I19</f>
        <v>RESTKVOTER</v>
      </c>
      <c r="I118" s="195" t="str">
        <f>J19</f>
        <v>LANDET KVANTUM T.O.M. UKE 5 2019</v>
      </c>
      <c r="J118" s="4"/>
      <c r="K118" s="1"/>
      <c r="L118" s="4"/>
      <c r="M118" s="4"/>
    </row>
    <row r="119" spans="2:13" s="70" customFormat="1" ht="14.1" customHeight="1" x14ac:dyDescent="0.25">
      <c r="B119" s="9"/>
      <c r="C119" s="259" t="s">
        <v>74</v>
      </c>
      <c r="D119" s="232">
        <f t="shared" ref="D119:E119" si="7">D120+D121+D122</f>
        <v>56470</v>
      </c>
      <c r="E119" s="232">
        <f t="shared" si="7"/>
        <v>52057</v>
      </c>
      <c r="F119" s="232">
        <f t="shared" ref="F119:I119" si="8">F120+F121+F122</f>
        <v>1840.73163</v>
      </c>
      <c r="G119" s="232">
        <f t="shared" si="8"/>
        <v>6091.1780099999987</v>
      </c>
      <c r="H119" s="347">
        <f t="shared" si="8"/>
        <v>45965.821990000004</v>
      </c>
      <c r="I119" s="350">
        <f t="shared" si="8"/>
        <v>6069.2314500000011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12</v>
      </c>
      <c r="D120" s="244">
        <v>45176</v>
      </c>
      <c r="E120" s="244">
        <v>41220</v>
      </c>
      <c r="F120" s="244">
        <v>1705.2226800000001</v>
      </c>
      <c r="G120" s="244">
        <v>5252.950859999999</v>
      </c>
      <c r="H120" s="351">
        <f>E120-G120</f>
        <v>35967.049140000003</v>
      </c>
      <c r="I120" s="352">
        <v>5291.8083000000006</v>
      </c>
      <c r="J120" s="156"/>
      <c r="K120" s="128"/>
      <c r="L120" s="156"/>
      <c r="M120" s="156"/>
    </row>
    <row r="121" spans="2:13" ht="14.1" customHeight="1" x14ac:dyDescent="0.25">
      <c r="B121" s="9"/>
      <c r="C121" s="260" t="s">
        <v>11</v>
      </c>
      <c r="D121" s="244">
        <v>10794</v>
      </c>
      <c r="E121" s="244">
        <v>10337</v>
      </c>
      <c r="F121" s="244">
        <v>135.50895</v>
      </c>
      <c r="G121" s="244">
        <v>838.22715000000005</v>
      </c>
      <c r="H121" s="351">
        <f>E121-G121</f>
        <v>9498.7728499999994</v>
      </c>
      <c r="I121" s="352">
        <v>777.42315000000008</v>
      </c>
      <c r="J121" s="156"/>
      <c r="K121" s="128"/>
      <c r="L121" s="156"/>
      <c r="M121" s="156"/>
    </row>
    <row r="122" spans="2:13" ht="15.75" thickBot="1" x14ac:dyDescent="0.3">
      <c r="B122" s="9"/>
      <c r="C122" s="261" t="s">
        <v>39</v>
      </c>
      <c r="D122" s="245">
        <v>500</v>
      </c>
      <c r="E122" s="245">
        <v>500</v>
      </c>
      <c r="F122" s="245"/>
      <c r="G122" s="245"/>
      <c r="H122" s="353">
        <f>E122-G122</f>
        <v>500</v>
      </c>
      <c r="I122" s="354"/>
      <c r="J122" s="156"/>
      <c r="K122" s="128"/>
      <c r="L122" s="156"/>
      <c r="M122" s="156"/>
    </row>
    <row r="123" spans="2:13" s="97" customFormat="1" ht="13.5" customHeight="1" thickBot="1" x14ac:dyDescent="0.3">
      <c r="B123" s="99"/>
      <c r="C123" s="262" t="s">
        <v>38</v>
      </c>
      <c r="D123" s="295">
        <v>38155</v>
      </c>
      <c r="E123" s="295">
        <v>34652</v>
      </c>
      <c r="F123" s="295">
        <v>25.348000000000003</v>
      </c>
      <c r="G123" s="295">
        <v>43.314999999999998</v>
      </c>
      <c r="H123" s="298">
        <f>E123-G123</f>
        <v>34608.684999999998</v>
      </c>
      <c r="I123" s="300">
        <v>241.04553999999999</v>
      </c>
      <c r="J123" s="100"/>
      <c r="K123" s="128"/>
      <c r="L123" s="156"/>
      <c r="M123" s="156"/>
    </row>
    <row r="124" spans="2:13" s="70" customFormat="1" ht="14.25" customHeight="1" thickBot="1" x14ac:dyDescent="0.3">
      <c r="B124" s="9"/>
      <c r="C124" s="263" t="s">
        <v>17</v>
      </c>
      <c r="D124" s="226">
        <f>D125+D130+D133</f>
        <v>59468</v>
      </c>
      <c r="E124" s="226">
        <f>E125+E130+E133</f>
        <v>53642</v>
      </c>
      <c r="F124" s="226">
        <f>F125+F130+F133</f>
        <v>1943.0371800000005</v>
      </c>
      <c r="G124" s="226">
        <f>G133+G130+G125</f>
        <v>5961.8163100000147</v>
      </c>
      <c r="H124" s="355">
        <f>H125+H130+H133</f>
        <v>47680.183689999983</v>
      </c>
      <c r="I124" s="356">
        <f>I125+I130+I133</f>
        <v>8439.7317200000343</v>
      </c>
      <c r="J124" s="118"/>
      <c r="K124" s="128"/>
      <c r="L124" s="156"/>
      <c r="M124" s="156"/>
    </row>
    <row r="125" spans="2:13" ht="15.75" customHeight="1" x14ac:dyDescent="0.25">
      <c r="B125" s="2"/>
      <c r="C125" s="264" t="s">
        <v>85</v>
      </c>
      <c r="D125" s="377">
        <f>D126+D127+D128+D129</f>
        <v>44969</v>
      </c>
      <c r="E125" s="377">
        <f>E126+E127+E128+E129</f>
        <v>40509</v>
      </c>
      <c r="F125" s="377">
        <f>F126+F127+F128+F129</f>
        <v>1735.5481200000006</v>
      </c>
      <c r="G125" s="377">
        <f>G126+G127+G129+G128</f>
        <v>5356.705380000014</v>
      </c>
      <c r="H125" s="357">
        <f>H126+H127+H128+H129</f>
        <v>35152.294619999986</v>
      </c>
      <c r="I125" s="358">
        <f>I126+I127+I128+I129</f>
        <v>7668.801000000034</v>
      </c>
      <c r="J125" s="4"/>
      <c r="K125" s="128"/>
      <c r="L125" s="156"/>
      <c r="M125" s="156"/>
    </row>
    <row r="126" spans="2:13" s="22" customFormat="1" ht="14.1" customHeight="1" x14ac:dyDescent="0.25">
      <c r="B126" s="45"/>
      <c r="C126" s="265" t="s">
        <v>22</v>
      </c>
      <c r="D126" s="240">
        <v>11917</v>
      </c>
      <c r="E126" s="240">
        <v>12976</v>
      </c>
      <c r="F126" s="240">
        <v>308.24228000000005</v>
      </c>
      <c r="G126" s="240">
        <v>1034.2676300000032</v>
      </c>
      <c r="H126" s="359">
        <f t="shared" ref="H126:H138" si="9">E126-G126</f>
        <v>11941.732369999996</v>
      </c>
      <c r="I126" s="360">
        <v>1592.3167300000173</v>
      </c>
      <c r="J126" s="46"/>
      <c r="K126" s="128"/>
      <c r="L126" s="156"/>
      <c r="M126" s="156"/>
    </row>
    <row r="127" spans="2:13" s="22" customFormat="1" ht="14.1" customHeight="1" x14ac:dyDescent="0.25">
      <c r="B127" s="130"/>
      <c r="C127" s="265" t="s">
        <v>23</v>
      </c>
      <c r="D127" s="240">
        <v>12852</v>
      </c>
      <c r="E127" s="240">
        <v>10724</v>
      </c>
      <c r="F127" s="240">
        <v>463.98828000000026</v>
      </c>
      <c r="G127" s="240">
        <v>1444.501890000008</v>
      </c>
      <c r="H127" s="359">
        <f t="shared" si="9"/>
        <v>9279.4981099999914</v>
      </c>
      <c r="I127" s="360">
        <v>2119.2930700000129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24</v>
      </c>
      <c r="D128" s="240">
        <v>11166</v>
      </c>
      <c r="E128" s="240">
        <v>8990</v>
      </c>
      <c r="F128" s="240">
        <v>702.8570100000004</v>
      </c>
      <c r="G128" s="240">
        <v>2022.6145100000022</v>
      </c>
      <c r="H128" s="359">
        <f t="shared" si="9"/>
        <v>6967.3854899999978</v>
      </c>
      <c r="I128" s="360">
        <v>2791.8625000000034</v>
      </c>
      <c r="J128" s="136"/>
      <c r="K128" s="128"/>
      <c r="L128" s="156"/>
      <c r="M128" s="156"/>
    </row>
    <row r="129" spans="2:13" s="22" customFormat="1" ht="14.1" customHeight="1" x14ac:dyDescent="0.25">
      <c r="B129" s="130"/>
      <c r="C129" s="265" t="s">
        <v>82</v>
      </c>
      <c r="D129" s="240">
        <v>9034</v>
      </c>
      <c r="E129" s="240">
        <v>7819</v>
      </c>
      <c r="F129" s="240">
        <v>260.46055000000001</v>
      </c>
      <c r="G129" s="240">
        <v>855.32135000000005</v>
      </c>
      <c r="H129" s="359">
        <f t="shared" si="9"/>
        <v>6963.6786499999998</v>
      </c>
      <c r="I129" s="360">
        <v>1165.3287</v>
      </c>
      <c r="J129" s="136"/>
      <c r="K129" s="128"/>
      <c r="L129" s="156"/>
      <c r="M129" s="156"/>
    </row>
    <row r="130" spans="2:13" s="23" customFormat="1" ht="14.1" customHeight="1" x14ac:dyDescent="0.25">
      <c r="B130" s="20"/>
      <c r="C130" s="266" t="s">
        <v>18</v>
      </c>
      <c r="D130" s="233">
        <f>D132+D131</f>
        <v>6380</v>
      </c>
      <c r="E130" s="233">
        <v>5924</v>
      </c>
      <c r="F130" s="233">
        <v>21.055949999999999</v>
      </c>
      <c r="G130" s="233">
        <v>148.0241</v>
      </c>
      <c r="H130" s="361">
        <f t="shared" si="9"/>
        <v>5775.9759000000004</v>
      </c>
      <c r="I130" s="362">
        <v>191.04525000000001</v>
      </c>
      <c r="J130" s="39"/>
      <c r="K130" s="128"/>
      <c r="L130" s="156"/>
      <c r="M130" s="156"/>
    </row>
    <row r="131" spans="2:13" ht="14.1" customHeight="1" x14ac:dyDescent="0.25">
      <c r="B131" s="9"/>
      <c r="C131" s="265" t="s">
        <v>40</v>
      </c>
      <c r="D131" s="240">
        <v>5880</v>
      </c>
      <c r="E131" s="240">
        <f>E130-500</f>
        <v>5424</v>
      </c>
      <c r="F131" s="240">
        <v>20.389049999999997</v>
      </c>
      <c r="G131" s="240">
        <v>147.35720000000001</v>
      </c>
      <c r="H131" s="359">
        <f t="shared" si="9"/>
        <v>5276.6427999999996</v>
      </c>
      <c r="I131" s="360">
        <v>191.04525000000001</v>
      </c>
      <c r="J131" s="118"/>
      <c r="K131" s="128"/>
      <c r="L131" s="156"/>
      <c r="M131" s="156"/>
    </row>
    <row r="132" spans="2:13" ht="14.1" customHeight="1" x14ac:dyDescent="0.25">
      <c r="B132" s="20"/>
      <c r="C132" s="265" t="s">
        <v>41</v>
      </c>
      <c r="D132" s="240">
        <v>500</v>
      </c>
      <c r="E132" s="240">
        <v>500</v>
      </c>
      <c r="F132" s="240">
        <f>F130-F131</f>
        <v>0.66690000000000182</v>
      </c>
      <c r="G132" s="240">
        <f>G130-G131</f>
        <v>0.66689999999999827</v>
      </c>
      <c r="H132" s="359">
        <f t="shared" si="9"/>
        <v>499.3331</v>
      </c>
      <c r="I132" s="360">
        <f>I130-I131</f>
        <v>0</v>
      </c>
      <c r="J132" s="39"/>
      <c r="K132" s="128"/>
      <c r="L132" s="156"/>
      <c r="M132" s="156"/>
    </row>
    <row r="133" spans="2:13" ht="15.75" thickBot="1" x14ac:dyDescent="0.3">
      <c r="B133" s="9"/>
      <c r="C133" s="267" t="s">
        <v>79</v>
      </c>
      <c r="D133" s="257">
        <v>8119</v>
      </c>
      <c r="E133" s="257">
        <v>7209</v>
      </c>
      <c r="F133" s="257">
        <v>186.43310999999991</v>
      </c>
      <c r="G133" s="257">
        <v>457.0868300000011</v>
      </c>
      <c r="H133" s="363">
        <f t="shared" si="9"/>
        <v>6751.9131699999989</v>
      </c>
      <c r="I133" s="364">
        <v>579.88547000000062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13</v>
      </c>
      <c r="D134" s="226">
        <v>139</v>
      </c>
      <c r="E134" s="226">
        <f>D134</f>
        <v>139</v>
      </c>
      <c r="F134" s="226">
        <v>23.702399999999997</v>
      </c>
      <c r="G134" s="226">
        <v>26.190449999999998</v>
      </c>
      <c r="H134" s="378">
        <f t="shared" si="9"/>
        <v>112.80955</v>
      </c>
      <c r="I134" s="379">
        <v>3.3830999999999998</v>
      </c>
      <c r="J134" s="118"/>
      <c r="K134" s="128"/>
      <c r="L134" s="156"/>
      <c r="M134" s="156"/>
    </row>
    <row r="135" spans="2:13" s="70" customFormat="1" ht="18" thickBot="1" x14ac:dyDescent="0.3">
      <c r="B135" s="9"/>
      <c r="C135" s="268" t="s">
        <v>65</v>
      </c>
      <c r="D135" s="296">
        <v>2000</v>
      </c>
      <c r="E135" s="296">
        <f>D135</f>
        <v>2000</v>
      </c>
      <c r="F135" s="296">
        <v>7.9081299999999981</v>
      </c>
      <c r="G135" s="296">
        <v>2000</v>
      </c>
      <c r="H135" s="299">
        <f t="shared" si="9"/>
        <v>0</v>
      </c>
      <c r="I135" s="301">
        <v>20.764309999999995</v>
      </c>
      <c r="J135" s="118"/>
      <c r="K135" s="128"/>
      <c r="L135" s="156"/>
      <c r="M135" s="156"/>
    </row>
    <row r="136" spans="2:13" s="70" customFormat="1" ht="15.75" thickBot="1" x14ac:dyDescent="0.3">
      <c r="B136" s="9"/>
      <c r="C136" s="263" t="s">
        <v>42</v>
      </c>
      <c r="D136" s="226">
        <v>250</v>
      </c>
      <c r="E136" s="226">
        <f>D136</f>
        <v>250</v>
      </c>
      <c r="F136" s="226"/>
      <c r="G136" s="226"/>
      <c r="H136" s="230">
        <f t="shared" si="9"/>
        <v>250</v>
      </c>
      <c r="I136" s="231"/>
      <c r="J136" s="156"/>
      <c r="K136" s="128"/>
      <c r="L136" s="156"/>
      <c r="M136" s="156"/>
    </row>
    <row r="137" spans="2:13" s="70" customFormat="1" ht="15.75" thickBot="1" x14ac:dyDescent="0.3">
      <c r="B137" s="9"/>
      <c r="C137" s="219" t="s">
        <v>14</v>
      </c>
      <c r="D137" s="225"/>
      <c r="E137" s="225"/>
      <c r="F137" s="225">
        <v>69</v>
      </c>
      <c r="G137" s="225">
        <v>156</v>
      </c>
      <c r="H137" s="234">
        <f t="shared" si="9"/>
        <v>-156</v>
      </c>
      <c r="I137" s="297">
        <v>257</v>
      </c>
      <c r="J137" s="118"/>
      <c r="K137" s="128"/>
      <c r="L137" s="156"/>
      <c r="M137" s="156"/>
    </row>
    <row r="138" spans="2:13" s="3" customFormat="1" ht="16.5" thickBot="1" x14ac:dyDescent="0.3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3909.7273400000004</v>
      </c>
      <c r="G138" s="186">
        <f>G119+G123+G124+G134+G135+G136+G137</f>
        <v>14278.499770000013</v>
      </c>
      <c r="H138" s="200">
        <f t="shared" si="9"/>
        <v>128461.50022999999</v>
      </c>
      <c r="I138" s="198">
        <f>I119+I122+I123+I124+I134+I135+I136+I137</f>
        <v>15031.156120000034</v>
      </c>
      <c r="J138" s="172"/>
      <c r="K138" s="128"/>
      <c r="L138" s="156"/>
      <c r="M138" s="156"/>
    </row>
    <row r="139" spans="2:13" s="3" customFormat="1" ht="14.25" customHeight="1" x14ac:dyDescent="0.25">
      <c r="B139" s="2"/>
      <c r="C139" s="366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25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25">
      <c r="B141" s="117"/>
      <c r="C141" s="202" t="s">
        <v>132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103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23" t="s">
        <v>2</v>
      </c>
      <c r="D148" s="42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36219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13055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6586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55860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123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124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48" thickBot="1" x14ac:dyDescent="0.3">
      <c r="B157" s="119"/>
      <c r="C157" s="106" t="s">
        <v>19</v>
      </c>
      <c r="D157" s="113" t="s">
        <v>20</v>
      </c>
      <c r="E157" s="69" t="str">
        <f>F19</f>
        <v>LANDET KVANTUM UKE 5</v>
      </c>
      <c r="F157" s="69" t="str">
        <f>G19</f>
        <v>LANDET KVANTUM T.O.M UKE 5</v>
      </c>
      <c r="G157" s="69" t="str">
        <f>I19</f>
        <v>RESTKVOTER</v>
      </c>
      <c r="H157" s="92" t="str">
        <f>J19</f>
        <v>LANDET KVANTUM T.O.M. UKE 5 2019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36085</v>
      </c>
      <c r="E158" s="183">
        <v>16.604500000000002</v>
      </c>
      <c r="F158" s="183">
        <v>437.62214</v>
      </c>
      <c r="G158" s="183">
        <f>D158-F158</f>
        <v>35647.377860000001</v>
      </c>
      <c r="H158" s="220">
        <v>1216.3169699999999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>
        <v>0.38900000000000001</v>
      </c>
      <c r="F159" s="183">
        <v>0.38900000000000001</v>
      </c>
      <c r="G159" s="183">
        <f>D159-F159</f>
        <v>99.611000000000004</v>
      </c>
      <c r="H159" s="220">
        <v>1.5569999999999999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/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36219</v>
      </c>
      <c r="E161" s="185">
        <f>SUM(E158:E160)</f>
        <v>16.993500000000001</v>
      </c>
      <c r="F161" s="185">
        <f>SUM(F158:F160)</f>
        <v>438.01114000000001</v>
      </c>
      <c r="G161" s="185">
        <f>D161-F161</f>
        <v>35780.988859999998</v>
      </c>
      <c r="H161" s="207">
        <f>SUM(H158:H160)</f>
        <v>1217.8739699999999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20" t="s">
        <v>1</v>
      </c>
      <c r="C164" s="421"/>
      <c r="D164" s="421"/>
      <c r="E164" s="421"/>
      <c r="F164" s="421"/>
      <c r="G164" s="421"/>
      <c r="H164" s="421"/>
      <c r="I164" s="421"/>
      <c r="J164" s="421"/>
      <c r="K164" s="422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23" t="s">
        <v>2</v>
      </c>
      <c r="D166" s="424"/>
      <c r="E166" s="423" t="s">
        <v>53</v>
      </c>
      <c r="F166" s="424"/>
      <c r="G166" s="423" t="s">
        <v>54</v>
      </c>
      <c r="H166" s="424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40823</v>
      </c>
      <c r="E167" s="280" t="s">
        <v>5</v>
      </c>
      <c r="F167" s="281">
        <v>27313</v>
      </c>
      <c r="G167" s="272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38310</v>
      </c>
      <c r="E168" s="283" t="s">
        <v>45</v>
      </c>
      <c r="F168" s="284">
        <v>8000</v>
      </c>
      <c r="G168" s="272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f>SUM(D167:D170)</f>
        <v>79133</v>
      </c>
      <c r="E171" s="286" t="s">
        <v>57</v>
      </c>
      <c r="F171" s="285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92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25" t="s">
        <v>8</v>
      </c>
      <c r="C175" s="426"/>
      <c r="D175" s="426"/>
      <c r="E175" s="426"/>
      <c r="F175" s="426"/>
      <c r="G175" s="426"/>
      <c r="H175" s="426"/>
      <c r="I175" s="426"/>
      <c r="J175" s="426"/>
      <c r="K175" s="427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101</v>
      </c>
      <c r="F177" s="223" t="str">
        <f>F19</f>
        <v>LANDET KVANTUM UKE 5</v>
      </c>
      <c r="G177" s="69" t="str">
        <f>G19</f>
        <v>LANDET KVANTUM T.O.M UKE 5</v>
      </c>
      <c r="H177" s="69" t="str">
        <f>I19</f>
        <v>RESTKVOTER</v>
      </c>
      <c r="I177" s="92" t="str">
        <f>J19</f>
        <v>LANDET KVANTUM T.O.M. UKE 5 2019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10">D179+D180+D181+D182</f>
        <v>27212</v>
      </c>
      <c r="E178" s="227">
        <f t="shared" ref="E178:H178" si="11">E179+E180+E181+E182</f>
        <v>30289</v>
      </c>
      <c r="F178" s="227">
        <f>F179+F180+F181+F182</f>
        <v>63.512039999999992</v>
      </c>
      <c r="G178" s="227">
        <f t="shared" si="11"/>
        <v>165.83790000000005</v>
      </c>
      <c r="H178" s="305">
        <f t="shared" si="11"/>
        <v>30123.162100000001</v>
      </c>
      <c r="I178" s="310">
        <f>I179+I180+I181+I182</f>
        <v>1897.47264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72</v>
      </c>
      <c r="D179" s="288">
        <v>16288</v>
      </c>
      <c r="E179" s="288">
        <v>18521</v>
      </c>
      <c r="F179" s="288"/>
      <c r="G179" s="288"/>
      <c r="H179" s="303">
        <f t="shared" ref="H179:H184" si="12">E179-G179</f>
        <v>18521</v>
      </c>
      <c r="I179" s="308">
        <v>1555.71327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4239</v>
      </c>
      <c r="E180" s="288">
        <v>4820</v>
      </c>
      <c r="F180" s="288"/>
      <c r="G180" s="288"/>
      <c r="H180" s="303">
        <f t="shared" si="12"/>
        <v>4820</v>
      </c>
      <c r="I180" s="308">
        <v>101.2122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1561</v>
      </c>
      <c r="E181" s="288">
        <v>1617</v>
      </c>
      <c r="F181" s="288">
        <v>63.512039999999992</v>
      </c>
      <c r="G181" s="288">
        <v>144.09170000000006</v>
      </c>
      <c r="H181" s="303">
        <f t="shared" si="12"/>
        <v>1472.9083000000001</v>
      </c>
      <c r="I181" s="308">
        <v>205.92937000000012</v>
      </c>
      <c r="J181" s="80"/>
      <c r="K181" s="57"/>
      <c r="L181" s="192"/>
      <c r="M181" s="192"/>
    </row>
    <row r="182" spans="1:13" ht="14.1" customHeight="1" thickBot="1" x14ac:dyDescent="0.3">
      <c r="B182" s="49"/>
      <c r="C182" s="390" t="s">
        <v>106</v>
      </c>
      <c r="D182" s="391">
        <v>5124</v>
      </c>
      <c r="E182" s="391">
        <v>5331</v>
      </c>
      <c r="F182" s="391"/>
      <c r="G182" s="391">
        <v>21.746200000000002</v>
      </c>
      <c r="H182" s="392">
        <f t="shared" si="12"/>
        <v>5309.2538000000004</v>
      </c>
      <c r="I182" s="393">
        <v>34.617799999999995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>
        <v>0.89400000000000002</v>
      </c>
      <c r="G183" s="289">
        <v>0.89400000000000002</v>
      </c>
      <c r="H183" s="307">
        <f t="shared" si="12"/>
        <v>5499.1059999999998</v>
      </c>
      <c r="I183" s="416">
        <v>9.3854600000000001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18.46285</v>
      </c>
      <c r="G184" s="227">
        <f>G185+G186</f>
        <v>408.14376000000004</v>
      </c>
      <c r="H184" s="305">
        <f t="shared" si="12"/>
        <v>7591.8562400000001</v>
      </c>
      <c r="I184" s="310">
        <f>I185+I186</f>
        <v>503.23439000000036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/>
      <c r="G185" s="288"/>
      <c r="H185" s="303"/>
      <c r="I185" s="308">
        <v>85.180949999999996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18.46285</v>
      </c>
      <c r="G186" s="229">
        <v>408.14376000000004</v>
      </c>
      <c r="H186" s="306"/>
      <c r="I186" s="311">
        <v>418.05344000000036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>
        <v>0.10920000000000001</v>
      </c>
      <c r="G187" s="289">
        <v>0.29550000000000004</v>
      </c>
      <c r="H187" s="307">
        <f>E187-G187</f>
        <v>9.7044999999999995</v>
      </c>
      <c r="I187" s="312">
        <v>0.24315000000000001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0.24928</v>
      </c>
      <c r="G188" s="228">
        <v>8.2162000000000006</v>
      </c>
      <c r="H188" s="304">
        <f>E188-G188</f>
        <v>-8.2162000000000006</v>
      </c>
      <c r="I188" s="309">
        <v>8.7274500000000046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83.227369999999993</v>
      </c>
      <c r="G189" s="186">
        <f>G178+G183+G184+G187+G188</f>
        <v>583.38736000000006</v>
      </c>
      <c r="H189" s="200">
        <f>H178+H183+H184+H187+H188</f>
        <v>43215.612639999999</v>
      </c>
      <c r="I189" s="198">
        <f>I178+I183+I184+I187+I188</f>
        <v>2419.0630900000001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73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4.1" customHeight="1" x14ac:dyDescent="0.25">
      <c r="A191" s="3"/>
      <c r="B191" s="142"/>
      <c r="C191" s="287" t="s">
        <v>105</v>
      </c>
      <c r="D191" s="66"/>
      <c r="E191" s="66"/>
      <c r="F191" s="66"/>
      <c r="G191" s="66"/>
      <c r="H191" s="365"/>
      <c r="I191" s="365"/>
      <c r="J191" s="143"/>
      <c r="K191" s="144"/>
      <c r="L191" s="143"/>
      <c r="M191" s="143"/>
    </row>
    <row r="192" spans="1:13" ht="15.75" thickBot="1" x14ac:dyDescent="0.3">
      <c r="B192" s="58"/>
      <c r="C192" s="415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25"/>
    <row r="194" spans="1:13" s="40" customFormat="1" ht="17.100000000000001" customHeight="1" thickBot="1" x14ac:dyDescent="0.3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25">
      <c r="B195" s="420" t="s">
        <v>1</v>
      </c>
      <c r="C195" s="421"/>
      <c r="D195" s="421"/>
      <c r="E195" s="421"/>
      <c r="F195" s="421"/>
      <c r="G195" s="421"/>
      <c r="H195" s="421"/>
      <c r="I195" s="421"/>
      <c r="J195" s="421"/>
      <c r="K195" s="422"/>
      <c r="L195" s="190"/>
      <c r="M195" s="190"/>
    </row>
    <row r="196" spans="1:13" ht="6" customHeight="1" thickBot="1" x14ac:dyDescent="0.3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">
      <c r="B197" s="72"/>
      <c r="C197" s="423" t="s">
        <v>2</v>
      </c>
      <c r="D197" s="424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25">
      <c r="B198" s="74"/>
      <c r="C198" s="269" t="s">
        <v>71</v>
      </c>
      <c r="D198" s="270">
        <v>2120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25">
      <c r="B199" s="74"/>
      <c r="C199" s="272" t="s">
        <v>44</v>
      </c>
      <c r="D199" s="273">
        <v>12216</v>
      </c>
      <c r="E199" s="290"/>
      <c r="F199" s="239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4" t="s">
        <v>28</v>
      </c>
      <c r="D200" s="273">
        <v>382</v>
      </c>
      <c r="E200" s="290"/>
      <c r="F200" s="239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">
      <c r="B201" s="74"/>
      <c r="C201" s="275" t="s">
        <v>31</v>
      </c>
      <c r="D201" s="276">
        <f>SUM(D198:D200)</f>
        <v>14718</v>
      </c>
      <c r="E201" s="290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25">
      <c r="B202" s="82"/>
      <c r="C202" s="291" t="s">
        <v>96</v>
      </c>
      <c r="D202" s="283"/>
      <c r="E202" s="283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25">
      <c r="B203" s="82"/>
      <c r="C203" s="287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25">
      <c r="B205" s="425" t="s">
        <v>8</v>
      </c>
      <c r="C205" s="426"/>
      <c r="D205" s="426"/>
      <c r="E205" s="426"/>
      <c r="F205" s="426"/>
      <c r="G205" s="426"/>
      <c r="H205" s="426"/>
      <c r="I205" s="426"/>
      <c r="J205" s="426"/>
      <c r="K205" s="427"/>
      <c r="L205" s="190"/>
      <c r="M205" s="190"/>
    </row>
    <row r="206" spans="1:13" ht="6" customHeight="1" thickBot="1" x14ac:dyDescent="0.3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">
      <c r="B207" s="82"/>
      <c r="C207" s="106" t="s">
        <v>19</v>
      </c>
      <c r="D207" s="113" t="s">
        <v>20</v>
      </c>
      <c r="E207" s="69" t="str">
        <f>F19</f>
        <v>LANDET KVANTUM UKE 5</v>
      </c>
      <c r="F207" s="69" t="str">
        <f>G19</f>
        <v>LANDET KVANTUM T.O.M UKE 5</v>
      </c>
      <c r="G207" s="69" t="str">
        <f>I19</f>
        <v>RESTKVOTER</v>
      </c>
      <c r="H207" s="92" t="str">
        <f>J19</f>
        <v>LANDET KVANTUM T.O.M. UKE 5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">
      <c r="B208" s="94"/>
      <c r="C208" s="111" t="s">
        <v>51</v>
      </c>
      <c r="D208" s="183">
        <f>D198-D209-D210</f>
        <v>700</v>
      </c>
      <c r="E208" s="183">
        <v>6.4628500000000022</v>
      </c>
      <c r="F208" s="183">
        <v>17.369449999999993</v>
      </c>
      <c r="G208" s="183">
        <f>D208-F208</f>
        <v>682.63054999999997</v>
      </c>
      <c r="H208" s="220">
        <v>63.772370000000031</v>
      </c>
      <c r="I208" s="95"/>
      <c r="J208" s="162"/>
      <c r="K208" s="96"/>
      <c r="L208" s="100"/>
      <c r="M208" s="100"/>
    </row>
    <row r="209" spans="2:13" ht="14.1" customHeight="1" thickBot="1" x14ac:dyDescent="0.3">
      <c r="B209" s="82"/>
      <c r="C209" s="114" t="s">
        <v>45</v>
      </c>
      <c r="D209" s="183">
        <v>1370</v>
      </c>
      <c r="E209" s="183">
        <v>19.129559999999998</v>
      </c>
      <c r="F209" s="183">
        <v>231.28108999999998</v>
      </c>
      <c r="G209" s="183">
        <f t="shared" ref="G209:G211" si="13">D209-F209</f>
        <v>1138.7189100000001</v>
      </c>
      <c r="H209" s="220">
        <v>390.44877999999977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">
      <c r="B210" s="94"/>
      <c r="C210" s="109" t="s">
        <v>36</v>
      </c>
      <c r="D210" s="184">
        <v>50</v>
      </c>
      <c r="E210" s="184">
        <v>0.34420000000000001</v>
      </c>
      <c r="F210" s="184">
        <v>0.47989999999999999</v>
      </c>
      <c r="G210" s="183">
        <f t="shared" si="13"/>
        <v>49.520099999999999</v>
      </c>
      <c r="H210" s="221">
        <v>1.5590800000000002</v>
      </c>
      <c r="I210" s="95"/>
      <c r="J210" s="162"/>
      <c r="K210" s="96"/>
      <c r="L210" s="100"/>
      <c r="M210" s="100"/>
    </row>
    <row r="211" spans="2:13" s="97" customFormat="1" ht="14.1" customHeight="1" thickBot="1" x14ac:dyDescent="0.3">
      <c r="B211" s="89"/>
      <c r="C211" s="109" t="s">
        <v>56</v>
      </c>
      <c r="D211" s="184"/>
      <c r="E211" s="184">
        <v>6.5000000000000002E-2</v>
      </c>
      <c r="F211" s="184">
        <v>0.10600000000000001</v>
      </c>
      <c r="G211" s="183">
        <f t="shared" si="13"/>
        <v>-0.10600000000000001</v>
      </c>
      <c r="H211" s="221">
        <v>2.4330000000000001E-2</v>
      </c>
      <c r="I211" s="90"/>
      <c r="J211" s="90"/>
      <c r="K211" s="91"/>
      <c r="L211" s="193"/>
      <c r="M211" s="193"/>
    </row>
    <row r="212" spans="2:13" ht="16.5" thickBot="1" x14ac:dyDescent="0.3">
      <c r="B212" s="82"/>
      <c r="C212" s="112" t="s">
        <v>52</v>
      </c>
      <c r="D212" s="185">
        <f>D198</f>
        <v>2120</v>
      </c>
      <c r="E212" s="185">
        <f>SUM(E208:E211)</f>
        <v>26.001610000000003</v>
      </c>
      <c r="F212" s="185">
        <f>SUM(F208:F211)</f>
        <v>249.23643999999996</v>
      </c>
      <c r="G212" s="185">
        <f>D212-F212</f>
        <v>1870.7635600000001</v>
      </c>
      <c r="H212" s="207">
        <f>H208+H209+H210+H211</f>
        <v>455.80455999999981</v>
      </c>
      <c r="I212" s="80"/>
      <c r="J212" s="80"/>
      <c r="K212" s="71"/>
      <c r="L212" s="118"/>
      <c r="M212" s="118"/>
    </row>
    <row r="213" spans="2:13" s="70" customFormat="1" ht="9" customHeight="1" x14ac:dyDescent="0.2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2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25">
      <c r="B223" s="420" t="s">
        <v>1</v>
      </c>
      <c r="C223" s="421"/>
      <c r="D223" s="421"/>
      <c r="E223" s="421"/>
      <c r="F223" s="421"/>
      <c r="G223" s="421"/>
      <c r="H223" s="421"/>
      <c r="I223" s="421"/>
      <c r="J223" s="421"/>
      <c r="K223" s="422"/>
      <c r="L223" s="190"/>
      <c r="M223" s="190"/>
    </row>
    <row r="224" spans="2:13" ht="6" customHeight="1" thickBot="1" x14ac:dyDescent="0.3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">
      <c r="B225" s="142"/>
      <c r="C225" s="423" t="s">
        <v>93</v>
      </c>
      <c r="D225" s="424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25">
      <c r="B226" s="145"/>
      <c r="C226" s="269" t="s">
        <v>71</v>
      </c>
      <c r="D226" s="270">
        <v>3640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25">
      <c r="B227" s="145"/>
      <c r="C227" s="272" t="s">
        <v>44</v>
      </c>
      <c r="D227" s="273">
        <v>2566</v>
      </c>
      <c r="E227" s="290"/>
      <c r="F227" s="239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">
      <c r="B228" s="145"/>
      <c r="C228" s="272" t="s">
        <v>28</v>
      </c>
      <c r="D228" s="273">
        <v>123</v>
      </c>
      <c r="E228" s="290"/>
      <c r="F228" s="239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">
      <c r="B229" s="145"/>
      <c r="C229" s="275" t="s">
        <v>31</v>
      </c>
      <c r="D229" s="276">
        <v>4608</v>
      </c>
      <c r="E229" s="290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25">
      <c r="B230" s="82"/>
      <c r="C230" s="291" t="s">
        <v>109</v>
      </c>
      <c r="D230" s="283"/>
      <c r="E230" s="283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">
      <c r="B231" s="82"/>
      <c r="C231" s="414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25">
      <c r="B232" s="425" t="s">
        <v>8</v>
      </c>
      <c r="C232" s="426"/>
      <c r="D232" s="426"/>
      <c r="E232" s="426"/>
      <c r="F232" s="426"/>
      <c r="G232" s="426"/>
      <c r="H232" s="426"/>
      <c r="I232" s="426"/>
      <c r="J232" s="426"/>
      <c r="K232" s="427"/>
      <c r="L232" s="190"/>
      <c r="M232" s="190"/>
    </row>
    <row r="233" spans="2:13" ht="6" customHeight="1" thickBot="1" x14ac:dyDescent="0.3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">
      <c r="B234" s="82"/>
      <c r="C234" s="403" t="s">
        <v>87</v>
      </c>
      <c r="D234" s="404" t="s">
        <v>88</v>
      </c>
      <c r="E234" s="405" t="str">
        <f>E207</f>
        <v>LANDET KVANTUM UKE 5</v>
      </c>
      <c r="F234" s="405" t="str">
        <f>F207</f>
        <v>LANDET KVANTUM T.O.M UKE 5</v>
      </c>
      <c r="G234" s="405" t="s">
        <v>62</v>
      </c>
      <c r="H234" s="406" t="str">
        <f>H207</f>
        <v>LANDET KVANTUM T.O.M. UKE 5 2019</v>
      </c>
      <c r="J234" s="80"/>
      <c r="K234" s="120"/>
      <c r="L234" s="118"/>
      <c r="M234" s="118"/>
    </row>
    <row r="235" spans="2:13" s="97" customFormat="1" ht="14.1" customHeight="1" thickBot="1" x14ac:dyDescent="0.3">
      <c r="B235" s="161"/>
      <c r="C235" s="111" t="s">
        <v>89</v>
      </c>
      <c r="D235" s="417">
        <v>2427</v>
      </c>
      <c r="E235" s="407">
        <f>SUM(E236:E237)</f>
        <v>150.40300000000002</v>
      </c>
      <c r="F235" s="407">
        <f>SUM(F236:F237)</f>
        <v>647.79408999999953</v>
      </c>
      <c r="G235" s="417">
        <f>D235-F235</f>
        <v>1779.2059100000006</v>
      </c>
      <c r="H235" s="407">
        <f>SUM(H236:H237)</f>
        <v>484.25554999999997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78</v>
      </c>
      <c r="D236" s="418"/>
      <c r="E236" s="409">
        <v>129.26220000000004</v>
      </c>
      <c r="F236" s="409">
        <v>578.84608999999955</v>
      </c>
      <c r="G236" s="418"/>
      <c r="H236" s="409">
        <v>403.54944999999998</v>
      </c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79</v>
      </c>
      <c r="D237" s="419"/>
      <c r="E237" s="410">
        <v>21.140799999999995</v>
      </c>
      <c r="F237" s="410">
        <v>68.948000000000022</v>
      </c>
      <c r="G237" s="419"/>
      <c r="H237" s="410">
        <v>80.706100000000021</v>
      </c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90</v>
      </c>
      <c r="D238" s="417">
        <v>1213</v>
      </c>
      <c r="E238" s="407">
        <f>SUM(E239:E240)</f>
        <v>0</v>
      </c>
      <c r="F238" s="407">
        <f>SUM(F239:F240)</f>
        <v>0</v>
      </c>
      <c r="G238" s="417">
        <f>D238-F238</f>
        <v>1213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78</v>
      </c>
      <c r="D239" s="418"/>
      <c r="E239" s="409"/>
      <c r="F239" s="409"/>
      <c r="G239" s="418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79</v>
      </c>
      <c r="D240" s="419"/>
      <c r="E240" s="410"/>
      <c r="F240" s="410"/>
      <c r="G240" s="419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161"/>
      <c r="C241" s="111" t="s">
        <v>91</v>
      </c>
      <c r="D241" s="417">
        <v>0</v>
      </c>
      <c r="E241" s="407">
        <f>SUM(E242:E243)</f>
        <v>0</v>
      </c>
      <c r="F241" s="407">
        <f>SUM(F242:F243)</f>
        <v>0</v>
      </c>
      <c r="G241" s="417">
        <f>D241-F241</f>
        <v>0</v>
      </c>
      <c r="H241" s="407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">
      <c r="B242" s="161"/>
      <c r="C242" s="408" t="s">
        <v>78</v>
      </c>
      <c r="D242" s="418"/>
      <c r="E242" s="409"/>
      <c r="F242" s="409"/>
      <c r="G242" s="418"/>
      <c r="H242" s="409"/>
      <c r="J242" s="162"/>
      <c r="K242" s="96"/>
      <c r="L242" s="100"/>
      <c r="M242" s="100"/>
    </row>
    <row r="243" spans="2:13" s="97" customFormat="1" ht="14.1" customHeight="1" thickBot="1" x14ac:dyDescent="0.3">
      <c r="B243" s="161"/>
      <c r="C243" s="408" t="s">
        <v>79</v>
      </c>
      <c r="D243" s="419"/>
      <c r="E243" s="410"/>
      <c r="F243" s="410"/>
      <c r="G243" s="419"/>
      <c r="H243" s="410"/>
      <c r="J243" s="162"/>
      <c r="K243" s="96"/>
      <c r="L243" s="100"/>
      <c r="M243" s="100"/>
    </row>
    <row r="244" spans="2:13" s="97" customFormat="1" ht="14.1" customHeight="1" thickBot="1" x14ac:dyDescent="0.3">
      <c r="B244" s="89"/>
      <c r="C244" s="109" t="s">
        <v>56</v>
      </c>
      <c r="D244" s="411"/>
      <c r="E244" s="221"/>
      <c r="F244" s="221"/>
      <c r="G244" s="412"/>
      <c r="H244" s="221"/>
      <c r="J244" s="90"/>
      <c r="K244" s="91"/>
      <c r="L244" s="193"/>
      <c r="M244" s="193"/>
    </row>
    <row r="245" spans="2:13" ht="16.5" thickBot="1" x14ac:dyDescent="0.3">
      <c r="B245" s="82"/>
      <c r="C245" s="112" t="s">
        <v>52</v>
      </c>
      <c r="D245" s="413">
        <f>SUM(D235:D244)</f>
        <v>3640</v>
      </c>
      <c r="E245" s="185">
        <f>E235+E238+E241+E244</f>
        <v>150.40300000000002</v>
      </c>
      <c r="F245" s="185">
        <f>F235+F238+F241+F244</f>
        <v>647.79408999999953</v>
      </c>
      <c r="G245" s="413">
        <f>SUM(G235:G244)</f>
        <v>2992.2059100000006</v>
      </c>
      <c r="H245" s="185">
        <f>H235+H238+H241+H244</f>
        <v>484.25554999999997</v>
      </c>
      <c r="J245" s="80"/>
      <c r="K245" s="120"/>
      <c r="L245" s="118"/>
      <c r="M245" s="118"/>
    </row>
    <row r="246" spans="2:13" s="70" customFormat="1" ht="9" customHeight="1" x14ac:dyDescent="0.2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2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
&amp;"-,Normal"&amp;11(iht. motatte landings- og sluttsedler fra fiskesalgslagene; alle tallstørrelser i hele tonn)&amp;R04.02.2020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2020-01-28T14:51:08Z</cp:lastPrinted>
  <dcterms:created xsi:type="dcterms:W3CDTF">2011-07-06T12:13:20Z</dcterms:created>
  <dcterms:modified xsi:type="dcterms:W3CDTF">2020-02-04T13:56:06Z</dcterms:modified>
</cp:coreProperties>
</file>