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15" yWindow="0" windowWidth="14625" windowHeight="10125" tabRatio="419"/>
  </bookViews>
  <sheets>
    <sheet name="UKE_11_2014" sheetId="1" r:id="rId1"/>
  </sheets>
  <definedNames>
    <definedName name="_xlnm.Print_Area" localSheetId="0">UKE_11_2014!$B$1:$K$204</definedName>
    <definedName name="Z_14D440E4_F18A_4F78_9989_38C1B133222D_.wvu.Cols" localSheetId="0" hidden="1">UKE_11_2014!#REF!</definedName>
    <definedName name="Z_14D440E4_F18A_4F78_9989_38C1B133222D_.wvu.PrintArea" localSheetId="0" hidden="1">UKE_11_2014!$B$1:$K$204</definedName>
    <definedName name="Z_14D440E4_F18A_4F78_9989_38C1B133222D_.wvu.Rows" localSheetId="0" hidden="1">UKE_11_2014!$316:$1048576,UKE_11_2014!$205:$315</definedName>
  </definedNames>
  <calcPr calcId="125725"/>
  <customWorkbookViews>
    <customWorkbookView name="ekstra" guid="{14D440E4-F18A-4F78-9989-38C1B133222D}" maximized="1" xWindow="1" yWindow="1" windowWidth="1280" windowHeight="803" tabRatio="374" activeSheetId="1"/>
  </customWorkbookViews>
</workbook>
</file>

<file path=xl/calcChain.xml><?xml version="1.0" encoding="utf-8"?>
<calcChain xmlns="http://schemas.openxmlformats.org/spreadsheetml/2006/main">
  <c r="F173" i="1"/>
  <c r="E164"/>
  <c r="E176" s="1"/>
  <c r="E133"/>
  <c r="G134"/>
  <c r="E68"/>
  <c r="E201"/>
  <c r="E128"/>
  <c r="E122"/>
  <c r="E91"/>
  <c r="E90" s="1"/>
  <c r="E87"/>
  <c r="E32"/>
  <c r="E25"/>
  <c r="E21"/>
  <c r="G196"/>
  <c r="G163"/>
  <c r="G121"/>
  <c r="G86"/>
  <c r="G58"/>
  <c r="H116"/>
  <c r="F116"/>
  <c r="D116"/>
  <c r="G132"/>
  <c r="G131"/>
  <c r="G130"/>
  <c r="G129"/>
  <c r="D133"/>
  <c r="D128"/>
  <c r="G100"/>
  <c r="G101"/>
  <c r="G92"/>
  <c r="F91"/>
  <c r="F90" s="1"/>
  <c r="F87"/>
  <c r="G94"/>
  <c r="H31"/>
  <c r="H26"/>
  <c r="H22"/>
  <c r="F32"/>
  <c r="F25"/>
  <c r="F21"/>
  <c r="H35"/>
  <c r="H40"/>
  <c r="H156"/>
  <c r="F156"/>
  <c r="D91"/>
  <c r="D90" s="1"/>
  <c r="F86"/>
  <c r="D164"/>
  <c r="D176" s="1"/>
  <c r="I21"/>
  <c r="D21"/>
  <c r="H87"/>
  <c r="G174"/>
  <c r="G175"/>
  <c r="F102" l="1"/>
  <c r="E141"/>
  <c r="F24"/>
  <c r="E24"/>
  <c r="E41" s="1"/>
  <c r="E102"/>
  <c r="G128"/>
  <c r="G140"/>
  <c r="G171"/>
  <c r="F133"/>
  <c r="H133"/>
  <c r="F164"/>
  <c r="H164"/>
  <c r="H176" s="1"/>
  <c r="G165"/>
  <c r="G166"/>
  <c r="G167"/>
  <c r="G168"/>
  <c r="G169"/>
  <c r="G170"/>
  <c r="H173"/>
  <c r="F122"/>
  <c r="H122"/>
  <c r="G123"/>
  <c r="G124"/>
  <c r="G125"/>
  <c r="G126"/>
  <c r="F128"/>
  <c r="H128"/>
  <c r="G136"/>
  <c r="G137"/>
  <c r="G138"/>
  <c r="G88"/>
  <c r="G89"/>
  <c r="H91"/>
  <c r="H90" s="1"/>
  <c r="H102" s="1"/>
  <c r="G93"/>
  <c r="G95"/>
  <c r="G96"/>
  <c r="G97"/>
  <c r="G98"/>
  <c r="G99"/>
  <c r="H62"/>
  <c r="H68" s="1"/>
  <c r="F41" l="1"/>
  <c r="F176"/>
  <c r="G91"/>
  <c r="G90" s="1"/>
  <c r="G87"/>
  <c r="F127"/>
  <c r="H127"/>
  <c r="H141" s="1"/>
  <c r="G164"/>
  <c r="G176" s="1"/>
  <c r="G122"/>
  <c r="F141" l="1"/>
  <c r="G102"/>
  <c r="H33"/>
  <c r="F201"/>
  <c r="G201" l="1"/>
  <c r="I32"/>
  <c r="F62" l="1"/>
  <c r="H201" l="1"/>
  <c r="D32"/>
  <c r="H27" l="1"/>
  <c r="H28"/>
  <c r="H29"/>
  <c r="D25"/>
  <c r="D24" s="1"/>
  <c r="D41" s="1"/>
  <c r="E121"/>
  <c r="H39"/>
  <c r="H14"/>
  <c r="E196"/>
  <c r="E163"/>
  <c r="E86"/>
  <c r="E58"/>
  <c r="H34" l="1"/>
  <c r="H30"/>
  <c r="H25" s="1"/>
  <c r="H196"/>
  <c r="F196"/>
  <c r="H38"/>
  <c r="H37"/>
  <c r="H36"/>
  <c r="G66"/>
  <c r="I25"/>
  <c r="H23"/>
  <c r="H21" s="1"/>
  <c r="D122"/>
  <c r="H163"/>
  <c r="F163"/>
  <c r="H121"/>
  <c r="H86"/>
  <c r="H58"/>
  <c r="F121"/>
  <c r="F58"/>
  <c r="F68" l="1"/>
  <c r="H32"/>
  <c r="H24" s="1"/>
  <c r="H41" s="1"/>
  <c r="G62"/>
  <c r="I24"/>
  <c r="I41" s="1"/>
  <c r="D87"/>
  <c r="D102" s="1"/>
  <c r="H80"/>
  <c r="F80"/>
  <c r="D80"/>
  <c r="F14"/>
  <c r="G68" l="1"/>
  <c r="D14" l="1"/>
  <c r="G133"/>
  <c r="D127"/>
  <c r="G127" l="1"/>
  <c r="G141" s="1"/>
  <c r="D141"/>
</calcChain>
</file>

<file path=xl/sharedStrings.xml><?xml version="1.0" encoding="utf-8"?>
<sst xmlns="http://schemas.openxmlformats.org/spreadsheetml/2006/main" count="214" uniqueCount="105">
  <si>
    <t>TORSK NORD FOR 62°N</t>
  </si>
  <si>
    <t>KVOTEOVERSIKT</t>
  </si>
  <si>
    <t>KVOTER</t>
  </si>
  <si>
    <t>Russland</t>
  </si>
  <si>
    <t>TAC inkl. norsk kysttorsk</t>
  </si>
  <si>
    <t>Trål</t>
  </si>
  <si>
    <t>Konvensjonelle</t>
  </si>
  <si>
    <t>Disp. norsk kvote</t>
  </si>
  <si>
    <t>FANGSTOVERSIKT</t>
  </si>
  <si>
    <t>Totalt</t>
  </si>
  <si>
    <t>Gruppekvote</t>
  </si>
  <si>
    <t>Seitrål</t>
  </si>
  <si>
    <t>Torsketrål</t>
  </si>
  <si>
    <t>Forskning og undervisning</t>
  </si>
  <si>
    <t>Annet/ufordelt</t>
  </si>
  <si>
    <t>Bonus levende fangst</t>
  </si>
  <si>
    <t>Ferskfiskordning</t>
  </si>
  <si>
    <t>Trål totalt</t>
  </si>
  <si>
    <t>Konvensjonelle totalt</t>
  </si>
  <si>
    <t>Konvensjonelle havfiskefartøy:</t>
  </si>
  <si>
    <t>FARTØYGRUPPER</t>
  </si>
  <si>
    <t>GRUPPEKVOTER</t>
  </si>
  <si>
    <t>KONVENSJONELLE GRUPPEKVOTER</t>
  </si>
  <si>
    <t>Gruppekvote under 11 meter hj.lengde</t>
  </si>
  <si>
    <t>Gruppekvote 11 - 14,99 meter hj.lengde</t>
  </si>
  <si>
    <t>Gruppekvote 15 - 20,99 meter hj.lengde</t>
  </si>
  <si>
    <t>Gruppekvote over 21 meter hj.lengde</t>
  </si>
  <si>
    <t>Konv. havfiskefartøy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</si>
  <si>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Fangst føres på hjemmelslengde til fartøy som lander fangsten og tar ikke hensyn til leiefartøyordningen</t>
    </r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</si>
  <si>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>Det er ikke tatt høyde for bonus for levende fangst, fangstene føres på gruppekvoter åpen og lukket gruppe</t>
    </r>
  </si>
  <si>
    <r>
      <t>Norge</t>
    </r>
    <r>
      <rPr>
        <vertAlign val="superscript"/>
        <sz val="11"/>
        <color theme="1"/>
        <rFont val="Calibri"/>
        <family val="2"/>
      </rPr>
      <t>1</t>
    </r>
  </si>
  <si>
    <r>
      <t>Tredjeland</t>
    </r>
    <r>
      <rPr>
        <vertAlign val="superscript"/>
        <sz val="11"/>
        <color theme="1"/>
        <rFont val="Calibri"/>
        <family val="2"/>
      </rPr>
      <t>1</t>
    </r>
  </si>
  <si>
    <r>
      <t>HERAV FERSKFISKORDNING</t>
    </r>
    <r>
      <rPr>
        <b/>
        <vertAlign val="superscript"/>
        <sz val="12"/>
        <color theme="1"/>
        <rFont val="Calibri"/>
        <family val="2"/>
      </rPr>
      <t>3</t>
    </r>
  </si>
  <si>
    <t>HYSE NORD FOR 62°N</t>
  </si>
  <si>
    <t>Norge</t>
  </si>
  <si>
    <t>Tredjeland</t>
  </si>
  <si>
    <t>Konvensjonelle havfiskefartøy</t>
  </si>
  <si>
    <t>BLÅKVEITE NORD FOR 62°N</t>
  </si>
  <si>
    <t>TAC</t>
  </si>
  <si>
    <t>Trålere</t>
  </si>
  <si>
    <t>Konvensjonelle kystfartøy over 28 m</t>
  </si>
  <si>
    <t>0 - 13,9 meter største lengde</t>
  </si>
  <si>
    <t>14-19,9 meter største lengde</t>
  </si>
  <si>
    <t>20-27,9 meter største lengde</t>
  </si>
  <si>
    <t>Forskning</t>
  </si>
  <si>
    <t>SEI NORD FOR 62°N</t>
  </si>
  <si>
    <t>Not</t>
  </si>
  <si>
    <t>Bifangst industritrålfisket</t>
  </si>
  <si>
    <t>Seigarn</t>
  </si>
  <si>
    <t>Bifangst</t>
  </si>
  <si>
    <t>Agn</t>
  </si>
  <si>
    <t>SEI I NORDSJØEN OG SKAGERRAK</t>
  </si>
  <si>
    <t>EU</t>
  </si>
  <si>
    <t>Konvensjonell</t>
  </si>
  <si>
    <t>Pelagisk-/nordsjøtrål</t>
  </si>
  <si>
    <t>Avgrenset nordsjøtrål</t>
  </si>
  <si>
    <t>Bifangst pelagisk-/nordsjøtrål</t>
  </si>
  <si>
    <t>Andre konvensjonelle fartøy</t>
  </si>
  <si>
    <t>Annet (inkl. agn og fritidsfiske)</t>
  </si>
  <si>
    <t xml:space="preserve">                    </t>
  </si>
  <si>
    <t>TORSK I NORDSJØEN</t>
  </si>
  <si>
    <t>Trål (bifangst)</t>
  </si>
  <si>
    <t>Total</t>
  </si>
  <si>
    <r>
      <t>Bonus levende fangst</t>
    </r>
    <r>
      <rPr>
        <b/>
        <vertAlign val="superscript"/>
        <sz val="11"/>
        <color theme="1"/>
        <rFont val="Calibri"/>
        <family val="2"/>
      </rPr>
      <t xml:space="preserve">2 </t>
    </r>
  </si>
  <si>
    <r>
      <t>Oppfølging av Kystfiskeutvalget</t>
    </r>
    <r>
      <rPr>
        <b/>
        <vertAlign val="superscript"/>
        <sz val="11"/>
        <color theme="1"/>
        <rFont val="Calibri"/>
        <family val="2"/>
      </rPr>
      <t>3</t>
    </r>
  </si>
  <si>
    <t>FORDELING AV NORSK KVOTE</t>
  </si>
  <si>
    <t>GRUPPEKVOTE</t>
  </si>
  <si>
    <r>
      <t>Norge</t>
    </r>
    <r>
      <rPr>
        <vertAlign val="superscript"/>
        <sz val="11"/>
        <color theme="1"/>
        <rFont val="Calibri"/>
        <family val="2"/>
        <scheme val="minor"/>
      </rPr>
      <t>1</t>
    </r>
  </si>
  <si>
    <t>Annet (inkl. fritidsfiske)</t>
  </si>
  <si>
    <t>Disponibel kvote</t>
  </si>
  <si>
    <t>Innblanding av torsk i loddefisket</t>
  </si>
  <si>
    <t>Konvensjonelle fartøy under 28 m</t>
  </si>
  <si>
    <t>Lukket kystgruppe</t>
  </si>
  <si>
    <t>Åpen kystgruppe</t>
  </si>
  <si>
    <r>
      <rPr>
        <vertAlign val="superscript"/>
        <sz val="9"/>
        <color theme="1"/>
        <rFont val="Calibri"/>
        <family val="2"/>
      </rPr>
      <t xml:space="preserve">3 </t>
    </r>
    <r>
      <rPr>
        <sz val="9"/>
        <color theme="1"/>
        <rFont val="Calibri"/>
        <family val="2"/>
      </rPr>
      <t>Estimert fiske på ferskfiskordning og kystfiskekvote baseres på beregninger fra Norges Råfisklag, fisket innenfor ferskfiskordningen starter 07.04.2014</t>
    </r>
  </si>
  <si>
    <r>
      <t>Lukket kystgruppe</t>
    </r>
    <r>
      <rPr>
        <b/>
        <i/>
        <vertAlign val="superscript"/>
        <sz val="11"/>
        <color theme="1"/>
        <rFont val="Calibri"/>
        <family val="2"/>
      </rPr>
      <t>1</t>
    </r>
    <r>
      <rPr>
        <b/>
        <i/>
        <sz val="11"/>
        <color theme="1"/>
        <rFont val="Calibri"/>
        <family val="2"/>
      </rPr>
      <t>:</t>
    </r>
  </si>
  <si>
    <t>Ferskfiskordning lukket kystgruppe</t>
  </si>
  <si>
    <t>Åpen kystgruppe:</t>
  </si>
  <si>
    <t>Ferskfiskordning åpen kystgruppe</t>
  </si>
  <si>
    <t>Gruppekvote 11 - 14,9 meter hj.lengde</t>
  </si>
  <si>
    <t>Gruppekvote 15 - 20,9 meter hj.lengde</t>
  </si>
  <si>
    <t xml:space="preserve"> Det er avsatt 584 tonn til forsknings- og undervisningssformål og 300 tonn til fangst innenfor ungdomsfiskeordningen og rekreasjonsfiske</t>
  </si>
  <si>
    <r>
      <t xml:space="preserve">2 </t>
    </r>
    <r>
      <rPr>
        <sz val="9"/>
        <color theme="1"/>
        <rFont val="Calibri"/>
        <family val="2"/>
      </rPr>
      <t xml:space="preserve"> Estimert fiske på bifangstordning baseres på beregninger fra Norges Råfisklag, fisket starter 01.09.2014</t>
    </r>
  </si>
  <si>
    <r>
      <t>Bifangstordning under 15 m hj.lengde</t>
    </r>
    <r>
      <rPr>
        <i/>
        <vertAlign val="superscript"/>
        <sz val="10"/>
        <color theme="1"/>
        <rFont val="Calibri"/>
        <family val="2"/>
      </rPr>
      <t>2</t>
    </r>
  </si>
  <si>
    <t xml:space="preserve">  Av den norske kvoten er det avsatt 10 tonn til forsknings- og undervisningsformål</t>
  </si>
  <si>
    <t xml:space="preserve">  Av den norske kvoten er det avsatt 50 tonn til forsknings- og undervisningsformål</t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</si>
  <si>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>15 000 tonn avsatt tredjelandskvote er ubenyttet og tilbakeført til norsk kvote, norsk kvote blir da: 458 735 tonn</t>
    </r>
  </si>
  <si>
    <r>
      <t xml:space="preserve">4 </t>
    </r>
    <r>
      <rPr>
        <sz val="9"/>
        <color theme="1"/>
        <rFont val="Calibri"/>
        <family val="2"/>
      </rPr>
      <t>I tillegg kommer uregistert rekreasjonsfiske</t>
    </r>
  </si>
  <si>
    <r>
      <t>Rekreasjons- og ungdomsfiske</t>
    </r>
    <r>
      <rPr>
        <b/>
        <vertAlign val="superscript"/>
        <sz val="11"/>
        <color theme="1"/>
        <rFont val="Calibri"/>
        <family val="2"/>
      </rPr>
      <t>4</t>
    </r>
  </si>
  <si>
    <r>
      <t>Rekreasjons- og ungdomsfiske</t>
    </r>
    <r>
      <rPr>
        <b/>
        <vertAlign val="superscript"/>
        <sz val="12"/>
        <color theme="1"/>
        <rFont val="Calibri"/>
        <family val="2"/>
      </rPr>
      <t>3</t>
    </r>
  </si>
  <si>
    <r>
      <t xml:space="preserve">3 </t>
    </r>
    <r>
      <rPr>
        <sz val="9"/>
        <color theme="1"/>
        <rFont val="Calibri"/>
        <family val="2"/>
      </rPr>
      <t>I tillegg kommer uregistert rekreasjonsfiske</t>
    </r>
  </si>
  <si>
    <r>
      <t>Rekreasjons- og ungdomsfiske</t>
    </r>
    <r>
      <rPr>
        <b/>
        <vertAlign val="superscript"/>
        <sz val="11"/>
        <color theme="1"/>
        <rFont val="Calibri"/>
        <family val="2"/>
      </rPr>
      <t>2</t>
    </r>
  </si>
  <si>
    <r>
      <t xml:space="preserve">2 </t>
    </r>
    <r>
      <rPr>
        <sz val="9"/>
        <color theme="1"/>
        <rFont val="Calibri"/>
        <family val="2"/>
      </rPr>
      <t>I tillegg kommer uregistert rekreasjonsfiske</t>
    </r>
  </si>
  <si>
    <t>Det er avsatt 163 tonn til forsknings- og undervisningssformål, 2 000 tonn til fangst innenfor ungdomsfiskeordningen og reakreasjonsfiske og 350 tonn til angformål</t>
  </si>
  <si>
    <t>RESTKVOTER</t>
  </si>
  <si>
    <t>Det er avsatt 513 tonn til forsknings- og undervisningssformål, 7 000 tonn til fangst innenfor ungdomsfiskeordningen og rekreasjonsfiske, 3 000 tonn til oppfølging av Kystfiskeutvalget og 200 tonn til innblanding av torsk i loddefisket</t>
  </si>
  <si>
    <t>LANDET KVANTUM AV TORSK, HYSE, SEI OG BLÅKVEITE I 2014</t>
  </si>
  <si>
    <t>LANDET KVANTUM T.O.M UKE 11</t>
  </si>
  <si>
    <t>LANDET KVANTUM T.O.M. UKE 11 2013</t>
  </si>
  <si>
    <t>LANDET KVANTUM UKE 11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</si>
  <si>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Avsetningen til tredjeland og kvotebytte med EU, til sammen 580 tonn, er trukket ut fra norsk kvote</t>
    </r>
  </si>
  <si>
    <r>
      <rPr>
        <vertAlign val="superscript"/>
        <sz val="9"/>
        <color theme="1"/>
        <rFont val="Calibri"/>
        <family val="2"/>
        <scheme val="minor"/>
      </rPr>
      <t>1</t>
    </r>
    <r>
      <rPr>
        <sz val="9"/>
        <color theme="1"/>
        <rFont val="Calibri"/>
        <family val="2"/>
        <scheme val="minor"/>
      </rPr>
      <t xml:space="preserve"> Avsetningen til tredjeland 382 tonn, er trukket ut fra norsk kvote</t>
    </r>
  </si>
  <si>
    <r>
      <rPr>
        <vertAlign val="superscript"/>
        <sz val="9"/>
        <color theme="1"/>
        <rFont val="Calibri"/>
        <family val="2"/>
        <scheme val="minor"/>
      </rPr>
      <t>2</t>
    </r>
    <r>
      <rPr>
        <sz val="9"/>
        <color theme="1"/>
        <rFont val="Calibri"/>
        <family val="2"/>
        <scheme val="minor"/>
      </rPr>
      <t xml:space="preserve"> Ekstra kvote for forsøk med fangstdokumentasjon inkludert - 567 tonn til Norge og 2 769 tonn til EU</t>
    </r>
  </si>
  <si>
    <r>
      <t>Norge</t>
    </r>
    <r>
      <rPr>
        <vertAlign val="superscript"/>
        <sz val="11"/>
        <color indexed="8"/>
        <rFont val="Calibri"/>
        <family val="2"/>
      </rPr>
      <t>1,2</t>
    </r>
  </si>
  <si>
    <r>
      <t>EU</t>
    </r>
    <r>
      <rPr>
        <vertAlign val="superscript"/>
        <sz val="11"/>
        <color theme="1"/>
        <rFont val="Calibri"/>
        <family val="2"/>
        <scheme val="minor"/>
      </rPr>
      <t>2</t>
    </r>
  </si>
</sst>
</file>

<file path=xl/styles.xml><?xml version="1.0" encoding="utf-8"?>
<styleSheet xmlns="http://schemas.openxmlformats.org/spreadsheetml/2006/main">
  <numFmts count="2">
    <numFmt numFmtId="43" formatCode="_ * #,##0.00_ ;_ * \-#,##0.00_ ;_ * &quot;-&quot;??_ ;_ @_ "/>
    <numFmt numFmtId="164" formatCode="_ * #,##0_ ;_ * \-#,##0_ ;_ * &quot;-&quot;??_ ;_ @_ "/>
  </numFmts>
  <fonts count="54">
    <font>
      <sz val="11"/>
      <color theme="1"/>
      <name val="Calibri"/>
      <family val="2"/>
      <scheme val="minor"/>
    </font>
    <font>
      <sz val="12"/>
      <color theme="1"/>
      <name val="Palatino Linotype"/>
      <family val="2"/>
    </font>
    <font>
      <sz val="11"/>
      <color theme="1"/>
      <name val="Calibri"/>
      <family val="2"/>
    </font>
    <font>
      <sz val="13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0"/>
      <color theme="1"/>
      <name val="Calibri"/>
      <family val="2"/>
    </font>
    <font>
      <sz val="9"/>
      <color theme="1"/>
      <name val="Calibri"/>
      <family val="2"/>
    </font>
    <font>
      <i/>
      <sz val="10"/>
      <color theme="1"/>
      <name val="Calibri"/>
      <family val="2"/>
    </font>
    <font>
      <b/>
      <i/>
      <sz val="11"/>
      <color theme="1"/>
      <name val="Calibri"/>
      <family val="2"/>
    </font>
    <font>
      <vertAlign val="superscript"/>
      <sz val="9"/>
      <color theme="1"/>
      <name val="Calibri"/>
      <family val="2"/>
    </font>
    <font>
      <b/>
      <vertAlign val="superscript"/>
      <sz val="12"/>
      <color theme="1"/>
      <name val="Calibri"/>
      <family val="2"/>
    </font>
    <font>
      <vertAlign val="superscript"/>
      <sz val="11"/>
      <color theme="1"/>
      <name val="Calibri"/>
      <family val="2"/>
    </font>
    <font>
      <b/>
      <i/>
      <vertAlign val="superscript"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sz val="13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vertAlign val="superscript"/>
      <sz val="11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sz val="14"/>
      <color theme="1"/>
      <name val="Calibri"/>
      <family val="2"/>
    </font>
    <font>
      <b/>
      <i/>
      <sz val="10"/>
      <color theme="1"/>
      <name val="Calibri"/>
      <family val="2"/>
    </font>
    <font>
      <sz val="14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b/>
      <sz val="20"/>
      <color theme="4" tint="-0.249977111117893"/>
      <name val="Calibri"/>
      <family val="2"/>
    </font>
    <font>
      <b/>
      <sz val="13"/>
      <color theme="5" tint="-0.249977111117893"/>
      <name val="Calibri"/>
      <family val="2"/>
    </font>
    <font>
      <sz val="11"/>
      <color theme="5" tint="-0.249977111117893"/>
      <name val="Calibri"/>
      <family val="2"/>
    </font>
    <font>
      <b/>
      <sz val="13"/>
      <color theme="5" tint="-0.249977111117893"/>
      <name val="Calibri"/>
      <family val="2"/>
      <scheme val="minor"/>
    </font>
    <font>
      <b/>
      <sz val="14"/>
      <color theme="5" tint="-0.249977111117893"/>
      <name val="Calibri"/>
      <family val="2"/>
    </font>
    <font>
      <b/>
      <sz val="14"/>
      <color theme="5" tint="-0.249977111117893"/>
      <name val="Calibri"/>
      <family val="2"/>
      <scheme val="minor"/>
    </font>
    <font>
      <b/>
      <sz val="11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</font>
    <font>
      <i/>
      <vertAlign val="superscript"/>
      <sz val="10"/>
      <color theme="1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8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slantDashDot">
        <color indexed="64"/>
      </bottom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/>
      <right/>
      <top style="slantDashDot">
        <color indexed="64"/>
      </top>
      <bottom/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/>
      <right style="double">
        <color indexed="64"/>
      </right>
      <top style="slantDashDot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55">
    <xf numFmtId="0" fontId="0" fillId="0" borderId="0"/>
    <xf numFmtId="43" fontId="14" fillId="0" borderId="0" applyFont="0" applyFill="0" applyBorder="0" applyAlignment="0" applyProtection="0"/>
    <xf numFmtId="0" fontId="16" fillId="3" borderId="28" applyNumberFormat="0" applyAlignment="0" applyProtection="0"/>
    <xf numFmtId="0" fontId="15" fillId="2" borderId="0" applyNumberFormat="0" applyBorder="0" applyAlignment="0" applyProtection="0"/>
    <xf numFmtId="0" fontId="18" fillId="0" borderId="0" applyNumberFormat="0" applyFill="0" applyBorder="0" applyAlignment="0" applyProtection="0"/>
    <xf numFmtId="0" fontId="17" fillId="0" borderId="29" applyNumberFormat="0" applyFill="0" applyAlignment="0" applyProtection="0"/>
    <xf numFmtId="0" fontId="23" fillId="0" borderId="0"/>
    <xf numFmtId="0" fontId="14" fillId="0" borderId="0"/>
    <xf numFmtId="0" fontId="14" fillId="0" borderId="0"/>
    <xf numFmtId="0" fontId="14" fillId="0" borderId="0"/>
    <xf numFmtId="9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57" applyNumberFormat="0" applyFill="0" applyAlignment="0" applyProtection="0"/>
    <xf numFmtId="0" fontId="43" fillId="0" borderId="58" applyNumberFormat="0" applyFill="0" applyAlignment="0" applyProtection="0"/>
    <xf numFmtId="0" fontId="44" fillId="0" borderId="59" applyNumberFormat="0" applyFill="0" applyAlignment="0" applyProtection="0"/>
    <xf numFmtId="0" fontId="44" fillId="0" borderId="0" applyNumberFormat="0" applyFill="0" applyBorder="0" applyAlignment="0" applyProtection="0"/>
    <xf numFmtId="0" fontId="45" fillId="5" borderId="0" applyNumberFormat="0" applyBorder="0" applyAlignment="0" applyProtection="0"/>
    <xf numFmtId="0" fontId="15" fillId="2" borderId="0" applyNumberFormat="0" applyBorder="0" applyAlignment="0" applyProtection="0"/>
    <xf numFmtId="0" fontId="46" fillId="6" borderId="0" applyNumberFormat="0" applyBorder="0" applyAlignment="0" applyProtection="0"/>
    <xf numFmtId="0" fontId="47" fillId="7" borderId="28" applyNumberFormat="0" applyAlignment="0" applyProtection="0"/>
    <xf numFmtId="0" fontId="48" fillId="3" borderId="60" applyNumberFormat="0" applyAlignment="0" applyProtection="0"/>
    <xf numFmtId="0" fontId="16" fillId="3" borderId="28" applyNumberFormat="0" applyAlignment="0" applyProtection="0"/>
    <xf numFmtId="0" fontId="17" fillId="0" borderId="29" applyNumberFormat="0" applyFill="0" applyAlignment="0" applyProtection="0"/>
    <xf numFmtId="0" fontId="49" fillId="8" borderId="61" applyNumberFormat="0" applyAlignment="0" applyProtection="0"/>
    <xf numFmtId="0" fontId="50" fillId="0" borderId="0" applyNumberFormat="0" applyFill="0" applyBorder="0" applyAlignment="0" applyProtection="0"/>
    <xf numFmtId="0" fontId="14" fillId="9" borderId="62" applyNumberFormat="0" applyFont="0" applyAlignment="0" applyProtection="0"/>
    <xf numFmtId="0" fontId="18" fillId="0" borderId="0" applyNumberFormat="0" applyFill="0" applyBorder="0" applyAlignment="0" applyProtection="0"/>
    <xf numFmtId="0" fontId="19" fillId="0" borderId="63" applyNumberFormat="0" applyFill="0" applyAlignment="0" applyProtection="0"/>
    <xf numFmtId="0" fontId="51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51" fillId="13" borderId="0" applyNumberFormat="0" applyBorder="0" applyAlignment="0" applyProtection="0"/>
    <xf numFmtId="0" fontId="51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51" fillId="17" borderId="0" applyNumberFormat="0" applyBorder="0" applyAlignment="0" applyProtection="0"/>
    <xf numFmtId="0" fontId="51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51" fillId="21" borderId="0" applyNumberFormat="0" applyBorder="0" applyAlignment="0" applyProtection="0"/>
    <xf numFmtId="0" fontId="51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51" fillId="25" borderId="0" applyNumberFormat="0" applyBorder="0" applyAlignment="0" applyProtection="0"/>
    <xf numFmtId="0" fontId="51" fillId="26" borderId="0" applyNumberFormat="0" applyBorder="0" applyAlignment="0" applyProtection="0"/>
    <xf numFmtId="0" fontId="14" fillId="27" borderId="0" applyNumberFormat="0" applyBorder="0" applyAlignment="0" applyProtection="0"/>
    <xf numFmtId="0" fontId="14" fillId="28" borderId="0" applyNumberFormat="0" applyBorder="0" applyAlignment="0" applyProtection="0"/>
    <xf numFmtId="0" fontId="51" fillId="29" borderId="0" applyNumberFormat="0" applyBorder="0" applyAlignment="0" applyProtection="0"/>
    <xf numFmtId="0" fontId="51" fillId="30" borderId="0" applyNumberFormat="0" applyBorder="0" applyAlignment="0" applyProtection="0"/>
    <xf numFmtId="0" fontId="14" fillId="31" borderId="0" applyNumberFormat="0" applyBorder="0" applyAlignment="0" applyProtection="0"/>
    <xf numFmtId="0" fontId="14" fillId="32" borderId="0" applyNumberFormat="0" applyBorder="0" applyAlignment="0" applyProtection="0"/>
    <xf numFmtId="0" fontId="5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405">
    <xf numFmtId="0" fontId="0" fillId="0" borderId="0" xfId="0"/>
    <xf numFmtId="0" fontId="6" fillId="0" borderId="22" xfId="0" applyFont="1" applyBorder="1" applyAlignment="1">
      <alignment vertical="center"/>
    </xf>
    <xf numFmtId="0" fontId="4" fillId="0" borderId="22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22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22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2" fillId="0" borderId="13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23" xfId="0" applyFont="1" applyBorder="1" applyAlignment="1">
      <alignment vertical="center"/>
    </xf>
    <xf numFmtId="0" fontId="9" fillId="0" borderId="11" xfId="0" applyFont="1" applyBorder="1" applyAlignment="1">
      <alignment vertical="center"/>
    </xf>
    <xf numFmtId="0" fontId="9" fillId="0" borderId="22" xfId="0" applyFont="1" applyBorder="1" applyAlignment="1">
      <alignment vertical="center"/>
    </xf>
    <xf numFmtId="0" fontId="9" fillId="0" borderId="0" xfId="0" applyFont="1" applyAlignment="1">
      <alignment horizontal="center" vertical="center" wrapText="1"/>
    </xf>
    <xf numFmtId="0" fontId="6" fillId="0" borderId="11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7" fillId="0" borderId="0" xfId="0" applyFont="1" applyBorder="1" applyAlignment="1">
      <alignment vertical="center" wrapText="1"/>
    </xf>
    <xf numFmtId="0" fontId="7" fillId="0" borderId="25" xfId="0" applyFont="1" applyBorder="1" applyAlignment="1">
      <alignment vertical="center"/>
    </xf>
    <xf numFmtId="0" fontId="7" fillId="0" borderId="26" xfId="0" applyFont="1" applyBorder="1" applyAlignment="1">
      <alignment vertical="center"/>
    </xf>
    <xf numFmtId="0" fontId="7" fillId="0" borderId="27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 wrapText="1"/>
    </xf>
    <xf numFmtId="0" fontId="25" fillId="0" borderId="11" xfId="0" applyFont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5" fillId="0" borderId="22" xfId="0" applyFont="1" applyBorder="1" applyAlignment="1">
      <alignment vertical="center"/>
    </xf>
    <xf numFmtId="0" fontId="26" fillId="0" borderId="0" xfId="0" applyFont="1" applyBorder="1" applyAlignment="1">
      <alignment vertical="center"/>
    </xf>
    <xf numFmtId="0" fontId="26" fillId="0" borderId="22" xfId="0" applyFont="1" applyBorder="1" applyAlignment="1">
      <alignment vertical="center"/>
    </xf>
    <xf numFmtId="0" fontId="5" fillId="4" borderId="2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3" fontId="5" fillId="0" borderId="0" xfId="0" applyNumberFormat="1" applyFont="1" applyFill="1" applyBorder="1" applyAlignment="1">
      <alignment horizontal="right" vertical="center" wrapText="1"/>
    </xf>
    <xf numFmtId="0" fontId="2" fillId="0" borderId="25" xfId="0" applyFont="1" applyBorder="1" applyAlignment="1">
      <alignment vertical="center"/>
    </xf>
    <xf numFmtId="0" fontId="2" fillId="0" borderId="26" xfId="0" applyFont="1" applyBorder="1" applyAlignment="1">
      <alignment vertical="center"/>
    </xf>
    <xf numFmtId="0" fontId="2" fillId="0" borderId="27" xfId="0" applyFont="1" applyBorder="1" applyAlignment="1">
      <alignment vertical="center"/>
    </xf>
    <xf numFmtId="3" fontId="2" fillId="0" borderId="0" xfId="0" applyNumberFormat="1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29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0" fillId="0" borderId="22" xfId="0" applyBorder="1" applyAlignment="1">
      <alignment vertical="center"/>
    </xf>
    <xf numFmtId="0" fontId="2" fillId="0" borderId="43" xfId="0" applyFont="1" applyBorder="1" applyAlignment="1">
      <alignment vertical="center"/>
    </xf>
    <xf numFmtId="0" fontId="2" fillId="0" borderId="42" xfId="0" applyFont="1" applyBorder="1" applyAlignment="1">
      <alignment vertical="center"/>
    </xf>
    <xf numFmtId="0" fontId="20" fillId="0" borderId="5" xfId="0" applyFont="1" applyBorder="1" applyAlignment="1">
      <alignment vertical="center" wrapText="1"/>
    </xf>
    <xf numFmtId="0" fontId="9" fillId="0" borderId="45" xfId="0" applyFont="1" applyBorder="1" applyAlignment="1">
      <alignment vertical="center" wrapText="1"/>
    </xf>
    <xf numFmtId="0" fontId="30" fillId="0" borderId="11" xfId="0" applyFont="1" applyBorder="1" applyAlignment="1">
      <alignment vertical="center"/>
    </xf>
    <xf numFmtId="0" fontId="30" fillId="0" borderId="0" xfId="0" applyFont="1" applyBorder="1" applyAlignment="1">
      <alignment vertical="center"/>
    </xf>
    <xf numFmtId="0" fontId="30" fillId="0" borderId="22" xfId="0" applyFont="1" applyBorder="1" applyAlignment="1">
      <alignment horizontal="center" vertical="center" wrapText="1"/>
    </xf>
    <xf numFmtId="0" fontId="6" fillId="0" borderId="26" xfId="0" applyFont="1" applyBorder="1" applyAlignment="1">
      <alignment vertical="center"/>
    </xf>
    <xf numFmtId="0" fontId="4" fillId="0" borderId="26" xfId="0" applyFont="1" applyBorder="1" applyAlignment="1">
      <alignment vertical="center" wrapText="1"/>
    </xf>
    <xf numFmtId="0" fontId="31" fillId="0" borderId="0" xfId="0" applyFont="1" applyAlignment="1">
      <alignment vertical="center"/>
    </xf>
    <xf numFmtId="0" fontId="0" fillId="0" borderId="11" xfId="0" applyBorder="1" applyAlignment="1">
      <alignment vertical="center"/>
    </xf>
    <xf numFmtId="0" fontId="0" fillId="0" borderId="46" xfId="0" applyBorder="1" applyAlignment="1">
      <alignment vertical="center"/>
    </xf>
    <xf numFmtId="3" fontId="0" fillId="0" borderId="48" xfId="0" applyNumberFormat="1" applyBorder="1" applyAlignment="1">
      <alignment vertical="center"/>
    </xf>
    <xf numFmtId="0" fontId="0" fillId="0" borderId="42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26" fillId="0" borderId="22" xfId="0" applyFont="1" applyFill="1" applyBorder="1" applyAlignment="1">
      <alignment vertical="center"/>
    </xf>
    <xf numFmtId="0" fontId="0" fillId="0" borderId="2" xfId="0" applyBorder="1" applyAlignment="1">
      <alignment vertical="center"/>
    </xf>
    <xf numFmtId="3" fontId="0" fillId="0" borderId="2" xfId="0" applyNumberFormat="1" applyBorder="1" applyAlignment="1">
      <alignment vertical="center"/>
    </xf>
    <xf numFmtId="0" fontId="0" fillId="0" borderId="2" xfId="0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24" fillId="0" borderId="11" xfId="0" applyFont="1" applyBorder="1" applyAlignment="1">
      <alignment horizontal="center" vertical="center"/>
    </xf>
    <xf numFmtId="0" fontId="24" fillId="0" borderId="0" xfId="0" applyFont="1" applyBorder="1" applyAlignment="1">
      <alignment horizontal="center" vertical="center"/>
    </xf>
    <xf numFmtId="0" fontId="24" fillId="0" borderId="22" xfId="0" applyFont="1" applyBorder="1" applyAlignment="1">
      <alignment horizontal="center" vertical="center"/>
    </xf>
    <xf numFmtId="164" fontId="0" fillId="0" borderId="22" xfId="1" applyNumberFormat="1" applyFont="1" applyBorder="1" applyAlignment="1">
      <alignment vertical="center"/>
    </xf>
    <xf numFmtId="0" fontId="0" fillId="0" borderId="25" xfId="0" applyBorder="1" applyAlignment="1">
      <alignment vertical="center"/>
    </xf>
    <xf numFmtId="0" fontId="0" fillId="0" borderId="26" xfId="0" applyBorder="1" applyAlignment="1">
      <alignment vertical="center"/>
    </xf>
    <xf numFmtId="0" fontId="0" fillId="0" borderId="27" xfId="0" applyBorder="1" applyAlignment="1">
      <alignment vertical="center"/>
    </xf>
    <xf numFmtId="0" fontId="36" fillId="0" borderId="0" xfId="0" applyFont="1" applyBorder="1" applyAlignment="1">
      <alignment vertical="center"/>
    </xf>
    <xf numFmtId="0" fontId="38" fillId="0" borderId="0" xfId="0" applyFont="1" applyBorder="1" applyAlignment="1">
      <alignment vertical="center"/>
    </xf>
    <xf numFmtId="0" fontId="38" fillId="0" borderId="0" xfId="0" applyFont="1" applyAlignment="1">
      <alignment vertical="center"/>
    </xf>
    <xf numFmtId="0" fontId="39" fillId="0" borderId="0" xfId="0" applyFont="1" applyAlignment="1">
      <alignment vertical="center"/>
    </xf>
    <xf numFmtId="164" fontId="2" fillId="0" borderId="0" xfId="0" applyNumberFormat="1" applyFont="1" applyAlignment="1">
      <alignment vertical="center"/>
    </xf>
    <xf numFmtId="0" fontId="21" fillId="0" borderId="0" xfId="0" applyFont="1" applyFill="1" applyBorder="1" applyAlignment="1">
      <alignment horizontal="left" vertical="center" wrapText="1"/>
    </xf>
    <xf numFmtId="3" fontId="21" fillId="0" borderId="0" xfId="0" applyNumberFormat="1" applyFont="1" applyFill="1" applyBorder="1" applyAlignment="1">
      <alignment horizontal="right" vertical="center" wrapText="1"/>
    </xf>
    <xf numFmtId="0" fontId="0" fillId="0" borderId="26" xfId="0" applyFill="1" applyBorder="1" applyAlignment="1">
      <alignment vertical="center"/>
    </xf>
    <xf numFmtId="0" fontId="4" fillId="0" borderId="22" xfId="0" applyFont="1" applyBorder="1" applyAlignment="1">
      <alignment vertical="center"/>
    </xf>
    <xf numFmtId="0" fontId="21" fillId="4" borderId="41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22" xfId="0" applyFont="1" applyBorder="1" applyAlignment="1">
      <alignment vertical="center"/>
    </xf>
    <xf numFmtId="0" fontId="25" fillId="0" borderId="11" xfId="0" applyFont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2" fillId="0" borderId="25" xfId="0" applyFont="1" applyBorder="1" applyAlignment="1">
      <alignment vertical="center"/>
    </xf>
    <xf numFmtId="0" fontId="2" fillId="0" borderId="26" xfId="0" applyFont="1" applyBorder="1" applyAlignment="1">
      <alignment vertical="center"/>
    </xf>
    <xf numFmtId="0" fontId="2" fillId="0" borderId="27" xfId="0" applyFont="1" applyBorder="1" applyAlignment="1">
      <alignment vertical="center"/>
    </xf>
    <xf numFmtId="0" fontId="29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31" fillId="0" borderId="0" xfId="0" applyFont="1" applyAlignment="1">
      <alignment vertical="center"/>
    </xf>
    <xf numFmtId="0" fontId="0" fillId="0" borderId="11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3" fontId="22" fillId="0" borderId="0" xfId="0" applyNumberFormat="1" applyFont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24" fillId="0" borderId="11" xfId="0" applyFont="1" applyBorder="1" applyAlignment="1">
      <alignment horizontal="center" vertical="center"/>
    </xf>
    <xf numFmtId="0" fontId="24" fillId="0" borderId="0" xfId="0" applyFont="1" applyBorder="1" applyAlignment="1">
      <alignment horizontal="center" vertical="center"/>
    </xf>
    <xf numFmtId="0" fontId="24" fillId="0" borderId="22" xfId="0" applyFont="1" applyBorder="1" applyAlignment="1">
      <alignment horizontal="center" vertical="center"/>
    </xf>
    <xf numFmtId="3" fontId="0" fillId="0" borderId="4" xfId="0" applyNumberFormat="1" applyFont="1" applyBorder="1" applyAlignment="1">
      <alignment vertical="center"/>
    </xf>
    <xf numFmtId="0" fontId="0" fillId="0" borderId="42" xfId="0" applyFont="1" applyBorder="1" applyAlignment="1">
      <alignment vertical="center"/>
    </xf>
    <xf numFmtId="3" fontId="0" fillId="0" borderId="5" xfId="0" applyNumberForma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3" fontId="0" fillId="0" borderId="5" xfId="0" applyNumberFormat="1" applyFont="1" applyBorder="1" applyAlignment="1">
      <alignment vertical="center"/>
    </xf>
    <xf numFmtId="0" fontId="0" fillId="0" borderId="2" xfId="0" applyFont="1" applyBorder="1" applyAlignment="1">
      <alignment vertical="center"/>
    </xf>
    <xf numFmtId="3" fontId="0" fillId="0" borderId="1" xfId="0" applyNumberFormat="1" applyBorder="1" applyAlignment="1">
      <alignment vertical="center"/>
    </xf>
    <xf numFmtId="0" fontId="21" fillId="0" borderId="11" xfId="0" applyFont="1" applyBorder="1" applyAlignment="1">
      <alignment vertical="center"/>
    </xf>
    <xf numFmtId="0" fontId="21" fillId="0" borderId="0" xfId="0" applyFont="1" applyBorder="1" applyAlignment="1">
      <alignment vertical="center"/>
    </xf>
    <xf numFmtId="0" fontId="5" fillId="0" borderId="22" xfId="0" applyFont="1" applyBorder="1" applyAlignment="1">
      <alignment vertical="center"/>
    </xf>
    <xf numFmtId="0" fontId="21" fillId="4" borderId="51" xfId="0" applyFont="1" applyFill="1" applyBorder="1" applyAlignment="1">
      <alignment horizontal="center" vertical="center" wrapText="1"/>
    </xf>
    <xf numFmtId="0" fontId="39" fillId="0" borderId="0" xfId="0" applyFont="1" applyAlignment="1">
      <alignment vertical="center"/>
    </xf>
    <xf numFmtId="0" fontId="19" fillId="0" borderId="11" xfId="0" applyFont="1" applyBorder="1" applyAlignment="1">
      <alignment vertical="center"/>
    </xf>
    <xf numFmtId="0" fontId="19" fillId="0" borderId="0" xfId="0" applyFont="1" applyBorder="1" applyAlignment="1">
      <alignment vertical="center"/>
    </xf>
    <xf numFmtId="0" fontId="20" fillId="0" borderId="22" xfId="0" applyFont="1" applyBorder="1" applyAlignment="1">
      <alignment vertical="center"/>
    </xf>
    <xf numFmtId="0" fontId="20" fillId="0" borderId="0" xfId="0" applyFont="1" applyAlignment="1">
      <alignment vertical="center"/>
    </xf>
    <xf numFmtId="164" fontId="21" fillId="0" borderId="0" xfId="1" applyNumberFormat="1" applyFont="1" applyFill="1" applyBorder="1" applyAlignment="1">
      <alignment vertical="center" wrapText="1"/>
    </xf>
    <xf numFmtId="0" fontId="20" fillId="0" borderId="11" xfId="0" applyFont="1" applyBorder="1" applyAlignment="1">
      <alignment vertical="center"/>
    </xf>
    <xf numFmtId="0" fontId="20" fillId="0" borderId="0" xfId="0" applyFont="1" applyBorder="1" applyAlignment="1">
      <alignment vertical="center"/>
    </xf>
    <xf numFmtId="3" fontId="7" fillId="0" borderId="0" xfId="0" applyNumberFormat="1" applyFont="1" applyBorder="1" applyAlignment="1">
      <alignment vertical="center"/>
    </xf>
    <xf numFmtId="0" fontId="20" fillId="0" borderId="6" xfId="0" applyFont="1" applyBorder="1" applyAlignment="1">
      <alignment vertical="center" wrapText="1"/>
    </xf>
    <xf numFmtId="3" fontId="2" fillId="0" borderId="5" xfId="0" applyNumberFormat="1" applyFont="1" applyBorder="1" applyAlignment="1">
      <alignment horizontal="right" vertical="center" indent="1"/>
    </xf>
    <xf numFmtId="3" fontId="2" fillId="0" borderId="1" xfId="0" applyNumberFormat="1" applyFont="1" applyBorder="1" applyAlignment="1">
      <alignment horizontal="right" vertical="center" indent="1"/>
    </xf>
    <xf numFmtId="3" fontId="2" fillId="0" borderId="4" xfId="0" applyNumberFormat="1" applyFont="1" applyBorder="1" applyAlignment="1">
      <alignment horizontal="right" vertical="center" indent="1"/>
    </xf>
    <xf numFmtId="3" fontId="0" fillId="0" borderId="47" xfId="0" applyNumberFormat="1" applyBorder="1" applyAlignment="1">
      <alignment horizontal="right" vertical="center" indent="1"/>
    </xf>
    <xf numFmtId="3" fontId="0" fillId="0" borderId="49" xfId="0" applyNumberFormat="1" applyBorder="1" applyAlignment="1">
      <alignment horizontal="right" vertical="center" indent="1"/>
    </xf>
    <xf numFmtId="3" fontId="0" fillId="0" borderId="3" xfId="0" applyNumberFormat="1" applyBorder="1" applyAlignment="1">
      <alignment horizontal="right" vertical="center" indent="1"/>
    </xf>
    <xf numFmtId="3" fontId="0" fillId="0" borderId="48" xfId="0" applyNumberFormat="1" applyBorder="1" applyAlignment="1">
      <alignment horizontal="right" vertical="center" indent="1"/>
    </xf>
    <xf numFmtId="3" fontId="0" fillId="0" borderId="0" xfId="0" applyNumberFormat="1" applyBorder="1" applyAlignment="1">
      <alignment horizontal="right" vertical="center" indent="1"/>
    </xf>
    <xf numFmtId="3" fontId="0" fillId="0" borderId="47" xfId="0" applyNumberFormat="1" applyFont="1" applyBorder="1" applyAlignment="1">
      <alignment horizontal="right" vertical="center" indent="1"/>
    </xf>
    <xf numFmtId="3" fontId="0" fillId="0" borderId="49" xfId="0" applyNumberFormat="1" applyFont="1" applyBorder="1" applyAlignment="1">
      <alignment horizontal="right" vertical="center" indent="1"/>
    </xf>
    <xf numFmtId="3" fontId="0" fillId="0" borderId="3" xfId="0" applyNumberFormat="1" applyFont="1" applyBorder="1" applyAlignment="1">
      <alignment horizontal="right" vertical="center" indent="1"/>
    </xf>
    <xf numFmtId="3" fontId="0" fillId="0" borderId="50" xfId="0" applyNumberFormat="1" applyFont="1" applyBorder="1" applyAlignment="1">
      <alignment horizontal="right" vertical="center" indent="1"/>
    </xf>
    <xf numFmtId="3" fontId="7" fillId="0" borderId="0" xfId="0" applyNumberFormat="1" applyFont="1" applyBorder="1" applyAlignment="1">
      <alignment vertical="center" wrapText="1"/>
    </xf>
    <xf numFmtId="3" fontId="4" fillId="0" borderId="0" xfId="0" applyNumberFormat="1" applyFont="1" applyBorder="1" applyAlignment="1">
      <alignment vertical="center"/>
    </xf>
    <xf numFmtId="3" fontId="7" fillId="0" borderId="26" xfId="0" applyNumberFormat="1" applyFont="1" applyBorder="1" applyAlignment="1">
      <alignment vertical="center"/>
    </xf>
    <xf numFmtId="3" fontId="2" fillId="0" borderId="26" xfId="0" applyNumberFormat="1" applyFont="1" applyBorder="1" applyAlignment="1">
      <alignment vertical="center"/>
    </xf>
    <xf numFmtId="3" fontId="0" fillId="0" borderId="0" xfId="0" applyNumberFormat="1" applyFont="1" applyBorder="1" applyAlignment="1">
      <alignment vertical="center"/>
    </xf>
    <xf numFmtId="0" fontId="21" fillId="4" borderId="52" xfId="0" applyFont="1" applyFill="1" applyBorder="1" applyAlignment="1">
      <alignment vertical="center"/>
    </xf>
    <xf numFmtId="0" fontId="21" fillId="4" borderId="4" xfId="0" applyFont="1" applyFill="1" applyBorder="1" applyAlignment="1">
      <alignment horizontal="center" vertical="center" wrapText="1"/>
    </xf>
    <xf numFmtId="0" fontId="19" fillId="0" borderId="39" xfId="0" applyFont="1" applyBorder="1" applyAlignment="1">
      <alignment vertical="center"/>
    </xf>
    <xf numFmtId="0" fontId="0" fillId="0" borderId="45" xfId="0" applyBorder="1" applyAlignment="1">
      <alignment vertical="center"/>
    </xf>
    <xf numFmtId="0" fontId="0" fillId="0" borderId="32" xfId="0" applyFont="1" applyBorder="1" applyAlignment="1">
      <alignment vertical="center"/>
    </xf>
    <xf numFmtId="0" fontId="0" fillId="0" borderId="6" xfId="0" applyFont="1" applyBorder="1" applyAlignment="1">
      <alignment vertical="center"/>
    </xf>
    <xf numFmtId="0" fontId="19" fillId="0" borderId="6" xfId="0" applyFont="1" applyBorder="1" applyAlignment="1">
      <alignment vertical="center"/>
    </xf>
    <xf numFmtId="0" fontId="0" fillId="0" borderId="33" xfId="0" applyFont="1" applyBorder="1" applyAlignment="1">
      <alignment vertical="center"/>
    </xf>
    <xf numFmtId="0" fontId="19" fillId="0" borderId="1" xfId="0" applyFont="1" applyBorder="1" applyAlignment="1">
      <alignment vertical="center"/>
    </xf>
    <xf numFmtId="0" fontId="21" fillId="4" borderId="1" xfId="0" applyFont="1" applyFill="1" applyBorder="1" applyAlignment="1">
      <alignment horizontal="left" vertical="center" wrapText="1"/>
    </xf>
    <xf numFmtId="0" fontId="21" fillId="4" borderId="52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vertical="center"/>
    </xf>
    <xf numFmtId="3" fontId="0" fillId="0" borderId="0" xfId="0" applyNumberFormat="1" applyFont="1" applyBorder="1" applyAlignment="1">
      <alignment vertical="top"/>
    </xf>
    <xf numFmtId="0" fontId="6" fillId="0" borderId="22" xfId="0" applyFont="1" applyBorder="1" applyAlignment="1">
      <alignment vertical="center"/>
    </xf>
    <xf numFmtId="0" fontId="4" fillId="0" borderId="22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22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22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23" xfId="0" applyFont="1" applyBorder="1" applyAlignment="1">
      <alignment vertical="center"/>
    </xf>
    <xf numFmtId="3" fontId="2" fillId="0" borderId="22" xfId="0" applyNumberFormat="1" applyFont="1" applyBorder="1" applyAlignment="1">
      <alignment vertical="center"/>
    </xf>
    <xf numFmtId="0" fontId="9" fillId="0" borderId="11" xfId="0" applyFont="1" applyBorder="1" applyAlignment="1">
      <alignment vertical="center"/>
    </xf>
    <xf numFmtId="0" fontId="9" fillId="0" borderId="22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left" vertical="center"/>
    </xf>
    <xf numFmtId="0" fontId="7" fillId="0" borderId="25" xfId="0" applyFont="1" applyBorder="1" applyAlignment="1">
      <alignment vertical="center"/>
    </xf>
    <xf numFmtId="0" fontId="7" fillId="0" borderId="26" xfId="0" applyFont="1" applyBorder="1" applyAlignment="1">
      <alignment vertical="center"/>
    </xf>
    <xf numFmtId="0" fontId="7" fillId="0" borderId="27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0" fillId="0" borderId="1" xfId="0" applyFont="1" applyBorder="1" applyAlignment="1">
      <alignment vertical="center"/>
    </xf>
    <xf numFmtId="0" fontId="0" fillId="0" borderId="12" xfId="0" applyBorder="1" applyAlignment="1">
      <alignment vertical="center"/>
    </xf>
    <xf numFmtId="3" fontId="0" fillId="0" borderId="12" xfId="0" applyNumberFormat="1" applyBorder="1" applyAlignment="1">
      <alignment vertical="center"/>
    </xf>
    <xf numFmtId="0" fontId="4" fillId="0" borderId="12" xfId="0" applyFont="1" applyBorder="1" applyAlignment="1">
      <alignment vertical="center" wrapText="1"/>
    </xf>
    <xf numFmtId="0" fontId="25" fillId="0" borderId="11" xfId="0" applyFont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5" fillId="0" borderId="22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20" fillId="0" borderId="39" xfId="0" applyFont="1" applyBorder="1" applyAlignment="1">
      <alignment vertical="center" wrapText="1"/>
    </xf>
    <xf numFmtId="0" fontId="0" fillId="0" borderId="22" xfId="0" applyFont="1" applyBorder="1" applyAlignment="1">
      <alignment vertical="center"/>
    </xf>
    <xf numFmtId="0" fontId="20" fillId="0" borderId="32" xfId="0" applyFont="1" applyBorder="1" applyAlignment="1">
      <alignment vertical="center" wrapText="1"/>
    </xf>
    <xf numFmtId="0" fontId="20" fillId="0" borderId="33" xfId="0" applyFont="1" applyBorder="1" applyAlignment="1">
      <alignment vertical="center" wrapText="1"/>
    </xf>
    <xf numFmtId="0" fontId="20" fillId="0" borderId="45" xfId="0" applyFont="1" applyBorder="1" applyAlignment="1">
      <alignment vertical="center" wrapText="1"/>
    </xf>
    <xf numFmtId="0" fontId="26" fillId="0" borderId="11" xfId="0" applyFont="1" applyBorder="1" applyAlignment="1">
      <alignment vertical="center"/>
    </xf>
    <xf numFmtId="0" fontId="8" fillId="0" borderId="32" xfId="0" applyFont="1" applyBorder="1" applyAlignment="1">
      <alignment horizontal="center" vertical="center" wrapText="1"/>
    </xf>
    <xf numFmtId="0" fontId="26" fillId="0" borderId="0" xfId="0" applyFont="1" applyBorder="1" applyAlignment="1">
      <alignment vertical="center"/>
    </xf>
    <xf numFmtId="0" fontId="26" fillId="0" borderId="22" xfId="0" applyFont="1" applyBorder="1" applyAlignment="1">
      <alignment vertical="center"/>
    </xf>
    <xf numFmtId="0" fontId="20" fillId="0" borderId="1" xfId="0" applyFont="1" applyBorder="1" applyAlignment="1">
      <alignment vertical="center" wrapText="1"/>
    </xf>
    <xf numFmtId="0" fontId="2" fillId="0" borderId="25" xfId="0" applyFont="1" applyBorder="1" applyAlignment="1">
      <alignment vertical="center"/>
    </xf>
    <xf numFmtId="3" fontId="5" fillId="0" borderId="26" xfId="0" applyNumberFormat="1" applyFont="1" applyFill="1" applyBorder="1" applyAlignment="1">
      <alignment horizontal="right" vertical="center" wrapText="1"/>
    </xf>
    <xf numFmtId="0" fontId="2" fillId="0" borderId="26" xfId="0" applyFont="1" applyBorder="1" applyAlignment="1">
      <alignment vertical="center"/>
    </xf>
    <xf numFmtId="0" fontId="2" fillId="0" borderId="27" xfId="0" applyFont="1" applyBorder="1" applyAlignment="1">
      <alignment vertical="center"/>
    </xf>
    <xf numFmtId="3" fontId="2" fillId="0" borderId="0" xfId="0" applyNumberFormat="1" applyFont="1" applyBorder="1" applyAlignment="1">
      <alignment vertical="center"/>
    </xf>
    <xf numFmtId="0" fontId="4" fillId="0" borderId="25" xfId="0" applyFont="1" applyBorder="1" applyAlignment="1">
      <alignment vertical="center"/>
    </xf>
    <xf numFmtId="0" fontId="4" fillId="0" borderId="26" xfId="0" applyFont="1" applyBorder="1" applyAlignment="1">
      <alignment vertical="center"/>
    </xf>
    <xf numFmtId="0" fontId="4" fillId="0" borderId="27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19" fillId="0" borderId="11" xfId="0" applyFont="1" applyBorder="1" applyAlignment="1">
      <alignment vertical="center"/>
    </xf>
    <xf numFmtId="0" fontId="19" fillId="0" borderId="0" xfId="0" applyFont="1" applyBorder="1" applyAlignment="1">
      <alignment vertical="center"/>
    </xf>
    <xf numFmtId="0" fontId="19" fillId="0" borderId="22" xfId="0" applyFont="1" applyBorder="1" applyAlignment="1">
      <alignment vertical="center"/>
    </xf>
    <xf numFmtId="3" fontId="7" fillId="0" borderId="0" xfId="0" applyNumberFormat="1" applyFont="1" applyBorder="1" applyAlignment="1">
      <alignment vertical="center"/>
    </xf>
    <xf numFmtId="0" fontId="2" fillId="0" borderId="4" xfId="0" applyFont="1" applyFill="1" applyBorder="1" applyAlignment="1">
      <alignment vertical="center"/>
    </xf>
    <xf numFmtId="0" fontId="2" fillId="0" borderId="5" xfId="0" applyFont="1" applyFill="1" applyBorder="1" applyAlignment="1">
      <alignment vertical="center"/>
    </xf>
    <xf numFmtId="3" fontId="2" fillId="0" borderId="0" xfId="0" applyNumberFormat="1" applyFont="1" applyFill="1" applyBorder="1" applyAlignment="1">
      <alignment vertical="center"/>
    </xf>
    <xf numFmtId="0" fontId="2" fillId="0" borderId="6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3" fontId="2" fillId="0" borderId="4" xfId="0" applyNumberFormat="1" applyFont="1" applyFill="1" applyBorder="1" applyAlignment="1">
      <alignment horizontal="right" vertical="center" indent="1"/>
    </xf>
    <xf numFmtId="3" fontId="2" fillId="0" borderId="5" xfId="0" applyNumberFormat="1" applyFont="1" applyFill="1" applyBorder="1" applyAlignment="1">
      <alignment horizontal="right" vertical="center" indent="1"/>
    </xf>
    <xf numFmtId="3" fontId="2" fillId="0" borderId="6" xfId="0" applyNumberFormat="1" applyFont="1" applyFill="1" applyBorder="1" applyAlignment="1">
      <alignment horizontal="right" vertical="center" indent="1"/>
    </xf>
    <xf numFmtId="3" fontId="2" fillId="0" borderId="1" xfId="0" applyNumberFormat="1" applyFont="1" applyFill="1" applyBorder="1" applyAlignment="1">
      <alignment horizontal="right" vertical="center" indent="1"/>
    </xf>
    <xf numFmtId="3" fontId="2" fillId="0" borderId="5" xfId="0" applyNumberFormat="1" applyFont="1" applyBorder="1" applyAlignment="1">
      <alignment horizontal="right" vertical="center" indent="1"/>
    </xf>
    <xf numFmtId="3" fontId="2" fillId="0" borderId="1" xfId="0" applyNumberFormat="1" applyFont="1" applyBorder="1" applyAlignment="1">
      <alignment horizontal="right" vertical="center" indent="1"/>
    </xf>
    <xf numFmtId="3" fontId="2" fillId="0" borderId="4" xfId="0" applyNumberFormat="1" applyFont="1" applyBorder="1" applyAlignment="1">
      <alignment horizontal="right" vertical="center" indent="1"/>
    </xf>
    <xf numFmtId="3" fontId="7" fillId="0" borderId="0" xfId="0" applyNumberFormat="1" applyFont="1" applyBorder="1" applyAlignment="1">
      <alignment vertical="center" wrapText="1"/>
    </xf>
    <xf numFmtId="3" fontId="4" fillId="0" borderId="0" xfId="0" applyNumberFormat="1" applyFont="1" applyBorder="1" applyAlignment="1">
      <alignment vertical="center"/>
    </xf>
    <xf numFmtId="3" fontId="0" fillId="0" borderId="1" xfId="0" applyNumberFormat="1" applyFont="1" applyBorder="1" applyAlignment="1">
      <alignment horizontal="right" vertical="center" indent="1"/>
    </xf>
    <xf numFmtId="0" fontId="20" fillId="0" borderId="39" xfId="0" applyFont="1" applyFill="1" applyBorder="1" applyAlignment="1">
      <alignment vertical="center" wrapText="1"/>
    </xf>
    <xf numFmtId="0" fontId="2" fillId="0" borderId="32" xfId="0" applyFont="1" applyFill="1" applyBorder="1" applyAlignment="1">
      <alignment vertical="center" wrapText="1"/>
    </xf>
    <xf numFmtId="0" fontId="2" fillId="0" borderId="33" xfId="0" applyFont="1" applyFill="1" applyBorder="1" applyAlignment="1">
      <alignment vertical="center" wrapText="1"/>
    </xf>
    <xf numFmtId="0" fontId="9" fillId="0" borderId="32" xfId="0" applyFont="1" applyFill="1" applyBorder="1" applyAlignment="1">
      <alignment vertical="center" wrapText="1"/>
    </xf>
    <xf numFmtId="0" fontId="8" fillId="0" borderId="32" xfId="0" applyFont="1" applyFill="1" applyBorder="1" applyAlignment="1">
      <alignment vertical="center" wrapText="1"/>
    </xf>
    <xf numFmtId="0" fontId="8" fillId="0" borderId="33" xfId="0" applyFont="1" applyFill="1" applyBorder="1" applyAlignment="1">
      <alignment vertical="center" wrapText="1"/>
    </xf>
    <xf numFmtId="0" fontId="20" fillId="0" borderId="1" xfId="0" applyFont="1" applyFill="1" applyBorder="1" applyAlignment="1">
      <alignment vertical="center" wrapText="1"/>
    </xf>
    <xf numFmtId="3" fontId="4" fillId="0" borderId="26" xfId="0" applyNumberFormat="1" applyFont="1" applyBorder="1" applyAlignment="1">
      <alignment vertical="center"/>
    </xf>
    <xf numFmtId="3" fontId="26" fillId="0" borderId="0" xfId="0" applyNumberFormat="1" applyFont="1" applyBorder="1" applyAlignment="1">
      <alignment vertical="center"/>
    </xf>
    <xf numFmtId="3" fontId="2" fillId="0" borderId="0" xfId="0" applyNumberFormat="1" applyFont="1" applyBorder="1" applyAlignment="1">
      <alignment vertical="center" wrapText="1"/>
    </xf>
    <xf numFmtId="3" fontId="2" fillId="0" borderId="0" xfId="0" applyNumberFormat="1" applyFont="1" applyAlignment="1">
      <alignment vertical="center"/>
    </xf>
    <xf numFmtId="3" fontId="25" fillId="0" borderId="0" xfId="0" applyNumberFormat="1" applyFont="1" applyBorder="1" applyAlignment="1">
      <alignment vertical="center"/>
    </xf>
    <xf numFmtId="0" fontId="2" fillId="0" borderId="32" xfId="0" applyFont="1" applyBorder="1" applyAlignment="1">
      <alignment vertical="center" wrapText="1"/>
    </xf>
    <xf numFmtId="0" fontId="2" fillId="0" borderId="33" xfId="0" applyFont="1" applyBorder="1" applyAlignment="1">
      <alignment vertical="center" wrapText="1"/>
    </xf>
    <xf numFmtId="0" fontId="8" fillId="0" borderId="32" xfId="0" applyFont="1" applyBorder="1" applyAlignment="1">
      <alignment vertical="center" wrapText="1"/>
    </xf>
    <xf numFmtId="0" fontId="9" fillId="0" borderId="32" xfId="0" applyFont="1" applyBorder="1" applyAlignment="1">
      <alignment vertical="center" wrapText="1"/>
    </xf>
    <xf numFmtId="0" fontId="9" fillId="0" borderId="33" xfId="0" applyFont="1" applyBorder="1" applyAlignment="1">
      <alignment vertical="center" wrapText="1"/>
    </xf>
    <xf numFmtId="0" fontId="5" fillId="0" borderId="39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5" fillId="4" borderId="18" xfId="0" applyFont="1" applyFill="1" applyBorder="1" applyAlignment="1">
      <alignment horizontal="center" vertical="center" wrapText="1"/>
    </xf>
    <xf numFmtId="0" fontId="5" fillId="4" borderId="19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35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vertical="center" wrapText="1"/>
    </xf>
    <xf numFmtId="3" fontId="19" fillId="0" borderId="36" xfId="0" applyNumberFormat="1" applyFont="1" applyFill="1" applyBorder="1" applyAlignment="1">
      <alignment vertical="center"/>
    </xf>
    <xf numFmtId="3" fontId="0" fillId="0" borderId="37" xfId="0" applyNumberFormat="1" applyFont="1" applyFill="1" applyBorder="1" applyAlignment="1">
      <alignment vertical="center"/>
    </xf>
    <xf numFmtId="3" fontId="0" fillId="0" borderId="34" xfId="0" applyNumberFormat="1" applyFont="1" applyFill="1" applyBorder="1" applyAlignment="1">
      <alignment vertical="center"/>
    </xf>
    <xf numFmtId="3" fontId="19" fillId="0" borderId="34" xfId="0" applyNumberFormat="1" applyFont="1" applyFill="1" applyBorder="1" applyAlignment="1">
      <alignment vertical="center"/>
    </xf>
    <xf numFmtId="3" fontId="0" fillId="0" borderId="38" xfId="0" applyNumberFormat="1" applyFont="1" applyFill="1" applyBorder="1" applyAlignment="1">
      <alignment vertical="center"/>
    </xf>
    <xf numFmtId="3" fontId="19" fillId="0" borderId="35" xfId="0" applyNumberFormat="1" applyFont="1" applyFill="1" applyBorder="1" applyAlignment="1">
      <alignment vertical="center"/>
    </xf>
    <xf numFmtId="3" fontId="2" fillId="0" borderId="37" xfId="0" applyNumberFormat="1" applyFont="1" applyFill="1" applyBorder="1" applyAlignment="1">
      <alignment vertical="center" wrapText="1"/>
    </xf>
    <xf numFmtId="3" fontId="2" fillId="0" borderId="38" xfId="0" applyNumberFormat="1" applyFont="1" applyFill="1" applyBorder="1" applyAlignment="1">
      <alignment vertical="center" wrapText="1"/>
    </xf>
    <xf numFmtId="3" fontId="8" fillId="0" borderId="37" xfId="0" applyNumberFormat="1" applyFont="1" applyFill="1" applyBorder="1" applyAlignment="1">
      <alignment vertical="center" wrapText="1"/>
    </xf>
    <xf numFmtId="3" fontId="8" fillId="0" borderId="38" xfId="0" applyNumberFormat="1" applyFont="1" applyFill="1" applyBorder="1" applyAlignment="1">
      <alignment vertical="center" wrapText="1"/>
    </xf>
    <xf numFmtId="3" fontId="20" fillId="0" borderId="35" xfId="0" applyNumberFormat="1" applyFont="1" applyFill="1" applyBorder="1" applyAlignment="1">
      <alignment vertical="center" wrapText="1"/>
    </xf>
    <xf numFmtId="3" fontId="20" fillId="0" borderId="64" xfId="0" applyNumberFormat="1" applyFont="1" applyFill="1" applyBorder="1" applyAlignment="1">
      <alignment vertical="center" wrapText="1"/>
    </xf>
    <xf numFmtId="3" fontId="2" fillId="0" borderId="65" xfId="0" applyNumberFormat="1" applyFont="1" applyFill="1" applyBorder="1" applyAlignment="1">
      <alignment vertical="center" wrapText="1"/>
    </xf>
    <xf numFmtId="3" fontId="2" fillId="0" borderId="66" xfId="0" applyNumberFormat="1" applyFont="1" applyFill="1" applyBorder="1" applyAlignment="1">
      <alignment vertical="center" wrapText="1"/>
    </xf>
    <xf numFmtId="3" fontId="9" fillId="0" borderId="65" xfId="0" applyNumberFormat="1" applyFont="1" applyFill="1" applyBorder="1" applyAlignment="1">
      <alignment vertical="center" wrapText="1"/>
    </xf>
    <xf numFmtId="3" fontId="8" fillId="0" borderId="65" xfId="0" applyNumberFormat="1" applyFont="1" applyFill="1" applyBorder="1" applyAlignment="1">
      <alignment vertical="center" wrapText="1"/>
    </xf>
    <xf numFmtId="3" fontId="8" fillId="0" borderId="66" xfId="0" applyNumberFormat="1" applyFont="1" applyFill="1" applyBorder="1" applyAlignment="1">
      <alignment vertical="center" wrapText="1"/>
    </xf>
    <xf numFmtId="3" fontId="20" fillId="0" borderId="3" xfId="0" applyNumberFormat="1" applyFont="1" applyFill="1" applyBorder="1" applyAlignment="1">
      <alignment vertical="center" wrapText="1"/>
    </xf>
    <xf numFmtId="3" fontId="5" fillId="4" borderId="3" xfId="0" applyNumberFormat="1" applyFont="1" applyFill="1" applyBorder="1" applyAlignment="1">
      <alignment vertical="center" wrapText="1"/>
    </xf>
    <xf numFmtId="0" fontId="7" fillId="0" borderId="0" xfId="0" applyFont="1" applyBorder="1" applyAlignment="1">
      <alignment horizontal="right" vertical="center" wrapText="1"/>
    </xf>
    <xf numFmtId="3" fontId="7" fillId="0" borderId="0" xfId="0" applyNumberFormat="1" applyFont="1" applyBorder="1" applyAlignment="1">
      <alignment horizontal="right" vertical="center" wrapText="1"/>
    </xf>
    <xf numFmtId="3" fontId="7" fillId="0" borderId="0" xfId="0" applyNumberFormat="1" applyFont="1" applyBorder="1" applyAlignment="1">
      <alignment horizontal="right" vertical="center"/>
    </xf>
    <xf numFmtId="3" fontId="19" fillId="0" borderId="35" xfId="1" applyNumberFormat="1" applyFont="1" applyFill="1" applyBorder="1" applyAlignment="1">
      <alignment vertical="center"/>
    </xf>
    <xf numFmtId="3" fontId="19" fillId="0" borderId="3" xfId="1" applyNumberFormat="1" applyFont="1" applyFill="1" applyBorder="1" applyAlignment="1">
      <alignment vertical="center"/>
    </xf>
    <xf numFmtId="3" fontId="19" fillId="0" borderId="34" xfId="1" applyNumberFormat="1" applyFont="1" applyFill="1" applyBorder="1" applyAlignment="1">
      <alignment vertical="center"/>
    </xf>
    <xf numFmtId="3" fontId="19" fillId="0" borderId="50" xfId="1" applyNumberFormat="1" applyFont="1" applyFill="1" applyBorder="1" applyAlignment="1">
      <alignment vertical="center"/>
    </xf>
    <xf numFmtId="3" fontId="21" fillId="4" borderId="35" xfId="1" applyNumberFormat="1" applyFont="1" applyFill="1" applyBorder="1" applyAlignment="1">
      <alignment vertical="center" wrapText="1"/>
    </xf>
    <xf numFmtId="3" fontId="21" fillId="4" borderId="3" xfId="1" applyNumberFormat="1" applyFont="1" applyFill="1" applyBorder="1" applyAlignment="1">
      <alignment vertical="center" wrapText="1"/>
    </xf>
    <xf numFmtId="3" fontId="19" fillId="0" borderId="64" xfId="0" applyNumberFormat="1" applyFont="1" applyFill="1" applyBorder="1" applyAlignment="1">
      <alignment vertical="center"/>
    </xf>
    <xf numFmtId="3" fontId="0" fillId="0" borderId="65" xfId="0" applyNumberFormat="1" applyFont="1" applyFill="1" applyBorder="1" applyAlignment="1">
      <alignment vertical="center"/>
    </xf>
    <xf numFmtId="3" fontId="0" fillId="0" borderId="50" xfId="0" applyNumberFormat="1" applyFont="1" applyFill="1" applyBorder="1" applyAlignment="1">
      <alignment vertical="center"/>
    </xf>
    <xf numFmtId="3" fontId="19" fillId="0" borderId="50" xfId="0" applyNumberFormat="1" applyFont="1" applyFill="1" applyBorder="1" applyAlignment="1">
      <alignment vertical="center"/>
    </xf>
    <xf numFmtId="3" fontId="0" fillId="0" borderId="66" xfId="0" applyNumberFormat="1" applyFont="1" applyFill="1" applyBorder="1" applyAlignment="1">
      <alignment vertical="center"/>
    </xf>
    <xf numFmtId="3" fontId="19" fillId="0" borderId="3" xfId="0" applyNumberFormat="1" applyFont="1" applyFill="1" applyBorder="1" applyAlignment="1">
      <alignment vertical="center"/>
    </xf>
    <xf numFmtId="0" fontId="10" fillId="0" borderId="0" xfId="0" applyFont="1" applyBorder="1" applyAlignment="1">
      <alignment horizontal="left" vertical="center"/>
    </xf>
    <xf numFmtId="3" fontId="20" fillId="0" borderId="64" xfId="0" applyNumberFormat="1" applyFont="1" applyBorder="1" applyAlignment="1">
      <alignment vertical="center" wrapText="1"/>
    </xf>
    <xf numFmtId="3" fontId="2" fillId="0" borderId="37" xfId="0" applyNumberFormat="1" applyFont="1" applyBorder="1" applyAlignment="1">
      <alignment vertical="center" wrapText="1"/>
    </xf>
    <xf numFmtId="3" fontId="2" fillId="0" borderId="65" xfId="0" applyNumberFormat="1" applyFont="1" applyBorder="1" applyAlignment="1">
      <alignment vertical="center" wrapText="1"/>
    </xf>
    <xf numFmtId="3" fontId="2" fillId="0" borderId="38" xfId="0" applyNumberFormat="1" applyFont="1" applyBorder="1" applyAlignment="1">
      <alignment vertical="center" wrapText="1"/>
    </xf>
    <xf numFmtId="3" fontId="2" fillId="0" borderId="66" xfId="0" applyNumberFormat="1" applyFont="1" applyBorder="1" applyAlignment="1">
      <alignment vertical="center" wrapText="1"/>
    </xf>
    <xf numFmtId="3" fontId="20" fillId="0" borderId="35" xfId="0" applyNumberFormat="1" applyFont="1" applyBorder="1" applyAlignment="1">
      <alignment vertical="center" wrapText="1"/>
    </xf>
    <xf numFmtId="3" fontId="20" fillId="0" borderId="3" xfId="0" applyNumberFormat="1" applyFont="1" applyBorder="1" applyAlignment="1">
      <alignment vertical="center" wrapText="1"/>
    </xf>
    <xf numFmtId="3" fontId="52" fillId="0" borderId="37" xfId="0" applyNumberFormat="1" applyFont="1" applyBorder="1" applyAlignment="1">
      <alignment vertical="center" wrapText="1"/>
    </xf>
    <xf numFmtId="3" fontId="9" fillId="0" borderId="65" xfId="0" applyNumberFormat="1" applyFont="1" applyBorder="1" applyAlignment="1">
      <alignment vertical="center" wrapText="1"/>
    </xf>
    <xf numFmtId="3" fontId="52" fillId="0" borderId="65" xfId="0" applyNumberFormat="1" applyFont="1" applyBorder="1" applyAlignment="1">
      <alignment vertical="center" wrapText="1"/>
    </xf>
    <xf numFmtId="3" fontId="9" fillId="0" borderId="38" xfId="0" applyNumberFormat="1" applyFont="1" applyBorder="1" applyAlignment="1">
      <alignment vertical="center" wrapText="1"/>
    </xf>
    <xf numFmtId="3" fontId="9" fillId="0" borderId="66" xfId="0" applyNumberFormat="1" applyFont="1" applyBorder="1" applyAlignment="1">
      <alignment vertical="center" wrapText="1"/>
    </xf>
    <xf numFmtId="3" fontId="20" fillId="0" borderId="34" xfId="0" applyNumberFormat="1" applyFont="1" applyBorder="1" applyAlignment="1">
      <alignment vertical="center" wrapText="1"/>
    </xf>
    <xf numFmtId="3" fontId="20" fillId="0" borderId="50" xfId="0" applyNumberFormat="1" applyFont="1" applyBorder="1" applyAlignment="1">
      <alignment vertical="center" wrapText="1"/>
    </xf>
    <xf numFmtId="3" fontId="20" fillId="0" borderId="44" xfId="0" applyNumberFormat="1" applyFont="1" applyBorder="1" applyAlignment="1">
      <alignment vertical="center" wrapText="1"/>
    </xf>
    <xf numFmtId="3" fontId="20" fillId="0" borderId="40" xfId="0" applyNumberFormat="1" applyFont="1" applyFill="1" applyBorder="1" applyAlignment="1">
      <alignment vertical="center" wrapText="1"/>
    </xf>
    <xf numFmtId="3" fontId="8" fillId="0" borderId="8" xfId="0" applyNumberFormat="1" applyFont="1" applyFill="1" applyBorder="1" applyAlignment="1">
      <alignment vertical="center" wrapText="1"/>
    </xf>
    <xf numFmtId="3" fontId="8" fillId="0" borderId="7" xfId="0" applyNumberFormat="1" applyFont="1" applyFill="1" applyBorder="1" applyAlignment="1">
      <alignment vertical="center" wrapText="1"/>
    </xf>
    <xf numFmtId="3" fontId="20" fillId="0" borderId="18" xfId="0" applyNumberFormat="1" applyFont="1" applyFill="1" applyBorder="1" applyAlignment="1">
      <alignment vertical="center" wrapText="1"/>
    </xf>
    <xf numFmtId="3" fontId="5" fillId="4" borderId="18" xfId="0" applyNumberFormat="1" applyFont="1" applyFill="1" applyBorder="1" applyAlignment="1">
      <alignment vertical="center" wrapText="1"/>
    </xf>
    <xf numFmtId="3" fontId="20" fillId="4" borderId="35" xfId="0" applyNumberFormat="1" applyFont="1" applyFill="1" applyBorder="1" applyAlignment="1">
      <alignment vertical="center" wrapText="1"/>
    </xf>
    <xf numFmtId="3" fontId="20" fillId="4" borderId="3" xfId="0" applyNumberFormat="1" applyFont="1" applyFill="1" applyBorder="1" applyAlignment="1">
      <alignment vertical="center" wrapText="1"/>
    </xf>
    <xf numFmtId="3" fontId="20" fillId="0" borderId="68" xfId="0" applyNumberFormat="1" applyFont="1" applyBorder="1" applyAlignment="1">
      <alignment vertical="center" wrapText="1"/>
    </xf>
    <xf numFmtId="3" fontId="20" fillId="0" borderId="71" xfId="0" applyNumberFormat="1" applyFont="1" applyBorder="1" applyAlignment="1">
      <alignment vertical="center" wrapText="1"/>
    </xf>
    <xf numFmtId="3" fontId="52" fillId="0" borderId="69" xfId="0" applyNumberFormat="1" applyFont="1" applyBorder="1" applyAlignment="1">
      <alignment vertical="center" wrapText="1"/>
    </xf>
    <xf numFmtId="3" fontId="9" fillId="0" borderId="69" xfId="0" applyNumberFormat="1" applyFont="1" applyBorder="1" applyAlignment="1">
      <alignment vertical="center" wrapText="1"/>
    </xf>
    <xf numFmtId="3" fontId="9" fillId="0" borderId="70" xfId="0" applyNumberFormat="1" applyFont="1" applyBorder="1" applyAlignment="1">
      <alignment vertical="center" wrapText="1"/>
    </xf>
    <xf numFmtId="3" fontId="20" fillId="0" borderId="56" xfId="0" applyNumberFormat="1" applyFont="1" applyBorder="1" applyAlignment="1">
      <alignment vertical="center" wrapText="1"/>
    </xf>
    <xf numFmtId="3" fontId="19" fillId="0" borderId="68" xfId="0" applyNumberFormat="1" applyFont="1" applyFill="1" applyBorder="1" applyAlignment="1">
      <alignment vertical="center"/>
    </xf>
    <xf numFmtId="3" fontId="0" fillId="0" borderId="69" xfId="0" applyNumberFormat="1" applyFont="1" applyFill="1" applyBorder="1" applyAlignment="1">
      <alignment vertical="center"/>
    </xf>
    <xf numFmtId="3" fontId="0" fillId="0" borderId="56" xfId="0" applyNumberFormat="1" applyFont="1" applyFill="1" applyBorder="1" applyAlignment="1">
      <alignment vertical="center"/>
    </xf>
    <xf numFmtId="3" fontId="19" fillId="0" borderId="56" xfId="0" applyNumberFormat="1" applyFont="1" applyFill="1" applyBorder="1" applyAlignment="1">
      <alignment vertical="center"/>
    </xf>
    <xf numFmtId="3" fontId="0" fillId="0" borderId="70" xfId="0" applyNumberFormat="1" applyFont="1" applyFill="1" applyBorder="1" applyAlignment="1">
      <alignment vertical="center"/>
    </xf>
    <xf numFmtId="3" fontId="19" fillId="0" borderId="71" xfId="0" applyNumberFormat="1" applyFont="1" applyFill="1" applyBorder="1" applyAlignment="1">
      <alignment vertical="center"/>
    </xf>
    <xf numFmtId="3" fontId="5" fillId="4" borderId="71" xfId="0" applyNumberFormat="1" applyFont="1" applyFill="1" applyBorder="1" applyAlignment="1">
      <alignment vertical="center" wrapText="1"/>
    </xf>
    <xf numFmtId="3" fontId="20" fillId="0" borderId="36" xfId="0" applyNumberFormat="1" applyFont="1" applyFill="1" applyBorder="1" applyAlignment="1">
      <alignment vertical="center" wrapText="1"/>
    </xf>
    <xf numFmtId="3" fontId="9" fillId="0" borderId="37" xfId="0" applyNumberFormat="1" applyFont="1" applyFill="1" applyBorder="1" applyAlignment="1">
      <alignment vertical="center" wrapText="1"/>
    </xf>
    <xf numFmtId="3" fontId="5" fillId="4" borderId="35" xfId="0" applyNumberFormat="1" applyFont="1" applyFill="1" applyBorder="1" applyAlignment="1">
      <alignment vertical="center" wrapText="1"/>
    </xf>
    <xf numFmtId="3" fontId="20" fillId="0" borderId="36" xfId="0" applyNumberFormat="1" applyFont="1" applyBorder="1" applyAlignment="1">
      <alignment vertical="center" wrapText="1"/>
    </xf>
    <xf numFmtId="3" fontId="9" fillId="0" borderId="37" xfId="0" applyNumberFormat="1" applyFont="1" applyBorder="1" applyAlignment="1">
      <alignment vertical="center" wrapText="1"/>
    </xf>
    <xf numFmtId="0" fontId="5" fillId="4" borderId="71" xfId="0" applyFont="1" applyFill="1" applyBorder="1" applyAlignment="1">
      <alignment horizontal="center" vertical="center"/>
    </xf>
    <xf numFmtId="3" fontId="20" fillId="0" borderId="72" xfId="0" applyNumberFormat="1" applyFont="1" applyBorder="1" applyAlignment="1">
      <alignment vertical="center" wrapText="1"/>
    </xf>
    <xf numFmtId="3" fontId="8" fillId="0" borderId="69" xfId="0" applyNumberFormat="1" applyFont="1" applyBorder="1" applyAlignment="1">
      <alignment vertical="center" wrapText="1"/>
    </xf>
    <xf numFmtId="3" fontId="20" fillId="0" borderId="68" xfId="0" applyNumberFormat="1" applyFont="1" applyFill="1" applyBorder="1" applyAlignment="1">
      <alignment vertical="center" wrapText="1"/>
    </xf>
    <xf numFmtId="3" fontId="2" fillId="0" borderId="69" xfId="0" applyNumberFormat="1" applyFont="1" applyFill="1" applyBorder="1" applyAlignment="1">
      <alignment vertical="center" wrapText="1"/>
    </xf>
    <xf numFmtId="3" fontId="2" fillId="0" borderId="70" xfId="0" applyNumberFormat="1" applyFont="1" applyFill="1" applyBorder="1" applyAlignment="1">
      <alignment vertical="center" wrapText="1"/>
    </xf>
    <xf numFmtId="3" fontId="9" fillId="0" borderId="69" xfId="0" applyNumberFormat="1" applyFont="1" applyFill="1" applyBorder="1" applyAlignment="1">
      <alignment vertical="center" wrapText="1"/>
    </xf>
    <xf numFmtId="3" fontId="8" fillId="0" borderId="69" xfId="0" applyNumberFormat="1" applyFont="1" applyFill="1" applyBorder="1" applyAlignment="1">
      <alignment vertical="center" wrapText="1"/>
    </xf>
    <xf numFmtId="3" fontId="8" fillId="0" borderId="70" xfId="0" applyNumberFormat="1" applyFont="1" applyFill="1" applyBorder="1" applyAlignment="1">
      <alignment vertical="center" wrapText="1"/>
    </xf>
    <xf numFmtId="3" fontId="20" fillId="0" borderId="71" xfId="0" applyNumberFormat="1" applyFont="1" applyFill="1" applyBorder="1" applyAlignment="1">
      <alignment vertical="center" wrapText="1"/>
    </xf>
    <xf numFmtId="3" fontId="20" fillId="4" borderId="71" xfId="0" applyNumberFormat="1" applyFont="1" applyFill="1" applyBorder="1" applyAlignment="1">
      <alignment vertical="center" wrapText="1"/>
    </xf>
    <xf numFmtId="3" fontId="9" fillId="0" borderId="67" xfId="0" applyNumberFormat="1" applyFont="1" applyBorder="1" applyAlignment="1">
      <alignment vertical="center" wrapText="1"/>
    </xf>
    <xf numFmtId="3" fontId="20" fillId="0" borderId="73" xfId="0" applyNumberFormat="1" applyFont="1" applyBorder="1" applyAlignment="1">
      <alignment vertical="center" wrapText="1"/>
    </xf>
    <xf numFmtId="3" fontId="2" fillId="0" borderId="74" xfId="0" applyNumberFormat="1" applyFont="1" applyBorder="1" applyAlignment="1">
      <alignment vertical="center" wrapText="1"/>
    </xf>
    <xf numFmtId="3" fontId="2" fillId="0" borderId="75" xfId="0" applyNumberFormat="1" applyFont="1" applyBorder="1" applyAlignment="1">
      <alignment vertical="center" wrapText="1"/>
    </xf>
    <xf numFmtId="3" fontId="20" fillId="0" borderId="42" xfId="0" applyNumberFormat="1" applyFont="1" applyBorder="1" applyAlignment="1">
      <alignment vertical="center" wrapText="1"/>
    </xf>
    <xf numFmtId="3" fontId="20" fillId="0" borderId="2" xfId="0" applyNumberFormat="1" applyFont="1" applyBorder="1" applyAlignment="1">
      <alignment vertical="center" wrapText="1"/>
    </xf>
    <xf numFmtId="3" fontId="9" fillId="0" borderId="76" xfId="0" applyNumberFormat="1" applyFont="1" applyBorder="1" applyAlignment="1">
      <alignment vertical="center" wrapText="1"/>
    </xf>
    <xf numFmtId="3" fontId="52" fillId="0" borderId="74" xfId="0" applyNumberFormat="1" applyFont="1" applyBorder="1" applyAlignment="1">
      <alignment vertical="center" wrapText="1"/>
    </xf>
    <xf numFmtId="3" fontId="9" fillId="0" borderId="74" xfId="0" applyNumberFormat="1" applyFont="1" applyBorder="1" applyAlignment="1">
      <alignment vertical="center" wrapText="1"/>
    </xf>
    <xf numFmtId="3" fontId="2" fillId="0" borderId="7" xfId="0" applyNumberFormat="1" applyFont="1" applyBorder="1" applyAlignment="1">
      <alignment vertical="center" wrapText="1"/>
    </xf>
    <xf numFmtId="3" fontId="9" fillId="0" borderId="7" xfId="0" applyNumberFormat="1" applyFont="1" applyBorder="1" applyAlignment="1">
      <alignment vertical="center" wrapText="1"/>
    </xf>
    <xf numFmtId="3" fontId="52" fillId="0" borderId="7" xfId="0" applyNumberFormat="1" applyFont="1" applyBorder="1" applyAlignment="1">
      <alignment vertical="center" wrapText="1"/>
    </xf>
    <xf numFmtId="0" fontId="5" fillId="4" borderId="77" xfId="0" applyFont="1" applyFill="1" applyBorder="1" applyAlignment="1">
      <alignment horizontal="center" vertical="center"/>
    </xf>
    <xf numFmtId="0" fontId="5" fillId="4" borderId="35" xfId="0" applyFont="1" applyFill="1" applyBorder="1" applyAlignment="1">
      <alignment horizontal="center" vertical="center" wrapText="1"/>
    </xf>
    <xf numFmtId="3" fontId="20" fillId="0" borderId="40" xfId="0" applyNumberFormat="1" applyFont="1" applyBorder="1" applyAlignment="1">
      <alignment vertical="center" wrapText="1"/>
    </xf>
    <xf numFmtId="3" fontId="20" fillId="0" borderId="31" xfId="0" applyNumberFormat="1" applyFont="1" applyBorder="1" applyAlignment="1">
      <alignment vertical="center" wrapText="1"/>
    </xf>
    <xf numFmtId="3" fontId="2" fillId="0" borderId="78" xfId="0" applyNumberFormat="1" applyFont="1" applyBorder="1" applyAlignment="1">
      <alignment vertical="center" wrapText="1"/>
    </xf>
    <xf numFmtId="3" fontId="9" fillId="0" borderId="40" xfId="0" applyNumberFormat="1" applyFont="1" applyBorder="1" applyAlignment="1">
      <alignment vertical="center" wrapText="1"/>
    </xf>
    <xf numFmtId="3" fontId="20" fillId="0" borderId="18" xfId="0" applyNumberFormat="1" applyFont="1" applyBorder="1" applyAlignment="1">
      <alignment vertical="center" wrapText="1"/>
    </xf>
    <xf numFmtId="3" fontId="20" fillId="0" borderId="79" xfId="0" applyNumberFormat="1" applyFont="1" applyBorder="1" applyAlignment="1">
      <alignment vertical="center" wrapText="1"/>
    </xf>
    <xf numFmtId="3" fontId="2" fillId="0" borderId="67" xfId="0" applyNumberFormat="1" applyFont="1" applyBorder="1" applyAlignment="1">
      <alignment vertical="center" wrapText="1"/>
    </xf>
    <xf numFmtId="3" fontId="2" fillId="0" borderId="80" xfId="0" applyNumberFormat="1" applyFont="1" applyBorder="1" applyAlignment="1">
      <alignment vertical="center" wrapText="1"/>
    </xf>
    <xf numFmtId="3" fontId="20" fillId="0" borderId="81" xfId="0" applyNumberFormat="1" applyFont="1" applyBorder="1" applyAlignment="1">
      <alignment vertical="center" wrapText="1"/>
    </xf>
    <xf numFmtId="3" fontId="20" fillId="0" borderId="19" xfId="0" applyNumberFormat="1" applyFont="1" applyBorder="1" applyAlignment="1">
      <alignment vertical="center" wrapText="1"/>
    </xf>
    <xf numFmtId="3" fontId="9" fillId="0" borderId="79" xfId="0" applyNumberFormat="1" applyFont="1" applyBorder="1" applyAlignment="1">
      <alignment vertical="center" wrapText="1"/>
    </xf>
    <xf numFmtId="3" fontId="52" fillId="0" borderId="67" xfId="0" applyNumberFormat="1" applyFont="1" applyBorder="1" applyAlignment="1">
      <alignment vertical="center" wrapText="1"/>
    </xf>
    <xf numFmtId="3" fontId="20" fillId="0" borderId="82" xfId="0" applyNumberFormat="1" applyFont="1" applyBorder="1" applyAlignment="1">
      <alignment vertical="center" wrapText="1"/>
    </xf>
    <xf numFmtId="3" fontId="20" fillId="4" borderId="18" xfId="0" applyNumberFormat="1" applyFont="1" applyFill="1" applyBorder="1" applyAlignment="1">
      <alignment vertical="center" wrapText="1"/>
    </xf>
    <xf numFmtId="0" fontId="34" fillId="0" borderId="16" xfId="0" applyFont="1" applyBorder="1" applyAlignment="1">
      <alignment horizontal="center" vertical="center"/>
    </xf>
    <xf numFmtId="0" fontId="0" fillId="0" borderId="17" xfId="0" applyBorder="1"/>
    <xf numFmtId="0" fontId="0" fillId="0" borderId="20" xfId="0" applyBorder="1"/>
    <xf numFmtId="0" fontId="35" fillId="0" borderId="9" xfId="0" applyFont="1" applyBorder="1" applyAlignment="1">
      <alignment horizontal="center" vertical="center"/>
    </xf>
    <xf numFmtId="0" fontId="35" fillId="0" borderId="10" xfId="0" applyFont="1" applyBorder="1" applyAlignment="1">
      <alignment horizontal="center" vertical="center"/>
    </xf>
    <xf numFmtId="0" fontId="35" fillId="0" borderId="21" xfId="0" applyFont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35" fillId="0" borderId="15" xfId="0" applyFont="1" applyBorder="1" applyAlignment="1">
      <alignment horizontal="center" vertical="center"/>
    </xf>
    <xf numFmtId="0" fontId="35" fillId="0" borderId="14" xfId="0" applyFont="1" applyBorder="1" applyAlignment="1">
      <alignment horizontal="center" vertical="center"/>
    </xf>
    <xf numFmtId="0" fontId="35" fillId="0" borderId="24" xfId="0" applyFont="1" applyBorder="1" applyAlignment="1">
      <alignment horizontal="center" vertical="center"/>
    </xf>
    <xf numFmtId="0" fontId="35" fillId="0" borderId="11" xfId="0" applyFont="1" applyBorder="1" applyAlignment="1">
      <alignment horizontal="center" vertical="center"/>
    </xf>
    <xf numFmtId="0" fontId="35" fillId="0" borderId="0" xfId="0" applyFont="1" applyBorder="1" applyAlignment="1">
      <alignment horizontal="center" vertical="center"/>
    </xf>
    <xf numFmtId="0" fontId="35" fillId="0" borderId="22" xfId="0" applyFont="1" applyBorder="1" applyAlignment="1">
      <alignment horizontal="center" vertical="center"/>
    </xf>
    <xf numFmtId="3" fontId="40" fillId="0" borderId="54" xfId="0" applyNumberFormat="1" applyFont="1" applyBorder="1" applyAlignment="1">
      <alignment vertical="center" wrapText="1"/>
    </xf>
    <xf numFmtId="3" fontId="40" fillId="0" borderId="55" xfId="0" applyNumberFormat="1" applyFont="1" applyBorder="1" applyAlignment="1">
      <alignment vertical="center" wrapText="1"/>
    </xf>
    <xf numFmtId="3" fontId="40" fillId="0" borderId="56" xfId="0" applyNumberFormat="1" applyFont="1" applyBorder="1" applyAlignment="1">
      <alignment vertical="center" wrapText="1"/>
    </xf>
    <xf numFmtId="3" fontId="20" fillId="0" borderId="41" xfId="0" applyNumberFormat="1" applyFont="1" applyFill="1" applyBorder="1" applyAlignment="1">
      <alignment vertical="center" wrapText="1"/>
    </xf>
    <xf numFmtId="3" fontId="20" fillId="0" borderId="30" xfId="0" applyNumberFormat="1" applyFont="1" applyFill="1" applyBorder="1" applyAlignment="1">
      <alignment vertical="center" wrapText="1"/>
    </xf>
    <xf numFmtId="3" fontId="20" fillId="0" borderId="31" xfId="0" applyNumberFormat="1" applyFont="1" applyFill="1" applyBorder="1" applyAlignment="1">
      <alignment vertical="center" wrapText="1"/>
    </xf>
    <xf numFmtId="0" fontId="10" fillId="0" borderId="53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7" fillId="0" borderId="12" xfId="0" applyFont="1" applyFill="1" applyBorder="1" applyAlignment="1">
      <alignment horizontal="left" vertical="center" wrapText="1"/>
    </xf>
    <xf numFmtId="0" fontId="37" fillId="0" borderId="15" xfId="0" applyFont="1" applyBorder="1" applyAlignment="1">
      <alignment horizontal="center" vertical="center"/>
    </xf>
    <xf numFmtId="0" fontId="37" fillId="0" borderId="14" xfId="0" applyFont="1" applyBorder="1" applyAlignment="1">
      <alignment horizontal="center" vertical="center"/>
    </xf>
    <xf numFmtId="0" fontId="37" fillId="0" borderId="24" xfId="0" applyFont="1" applyBorder="1" applyAlignment="1">
      <alignment horizontal="center" vertical="center"/>
    </xf>
    <xf numFmtId="0" fontId="21" fillId="4" borderId="2" xfId="0" applyFont="1" applyFill="1" applyBorder="1" applyAlignment="1">
      <alignment horizontal="center" vertical="center"/>
    </xf>
    <xf numFmtId="0" fontId="21" fillId="4" borderId="3" xfId="0" applyFont="1" applyFill="1" applyBorder="1" applyAlignment="1">
      <alignment horizontal="center" vertical="center"/>
    </xf>
    <xf numFmtId="0" fontId="37" fillId="0" borderId="9" xfId="0" applyFont="1" applyBorder="1" applyAlignment="1">
      <alignment horizontal="center" vertical="center"/>
    </xf>
    <xf numFmtId="0" fontId="37" fillId="0" borderId="10" xfId="0" applyFont="1" applyBorder="1" applyAlignment="1">
      <alignment horizontal="center" vertical="center"/>
    </xf>
    <xf numFmtId="0" fontId="37" fillId="0" borderId="21" xfId="0" applyFont="1" applyBorder="1" applyAlignment="1">
      <alignment horizontal="center" vertical="center"/>
    </xf>
  </cellXfs>
  <cellStyles count="55">
    <cellStyle name="20% - uthevingsfarge 1" xfId="30" builtinId="30" customBuiltin="1"/>
    <cellStyle name="20% - uthevingsfarge 2" xfId="34" builtinId="34" customBuiltin="1"/>
    <cellStyle name="20% - uthevingsfarge 3" xfId="38" builtinId="38" customBuiltin="1"/>
    <cellStyle name="20% - uthevingsfarge 4" xfId="42" builtinId="42" customBuiltin="1"/>
    <cellStyle name="20% - uthevingsfarge 5" xfId="46" builtinId="46" customBuiltin="1"/>
    <cellStyle name="20% - uthevingsfarge 6" xfId="50" builtinId="50" customBuiltin="1"/>
    <cellStyle name="40% - uthevingsfarge 1" xfId="31" builtinId="31" customBuiltin="1"/>
    <cellStyle name="40% - uthevingsfarge 2" xfId="35" builtinId="35" customBuiltin="1"/>
    <cellStyle name="40% - uthevingsfarge 3" xfId="39" builtinId="39" customBuiltin="1"/>
    <cellStyle name="40% - uthevingsfarge 4" xfId="43" builtinId="43" customBuiltin="1"/>
    <cellStyle name="40% - uthevingsfarge 5" xfId="47" builtinId="47" customBuiltin="1"/>
    <cellStyle name="40% - uthevingsfarge 6" xfId="51" builtinId="51" customBuiltin="1"/>
    <cellStyle name="60% - uthevingsfarge 1" xfId="32" builtinId="32" customBuiltin="1"/>
    <cellStyle name="60% - uthevingsfarge 2" xfId="36" builtinId="36" customBuiltin="1"/>
    <cellStyle name="60% - uthevingsfarge 3" xfId="40" builtinId="40" customBuiltin="1"/>
    <cellStyle name="60% - uthevingsfarge 4" xfId="44" builtinId="44" customBuiltin="1"/>
    <cellStyle name="60% - uthevingsfarge 5" xfId="48" builtinId="48" customBuiltin="1"/>
    <cellStyle name="60% - uthevingsfarge 6" xfId="52" builtinId="52" customBuiltin="1"/>
    <cellStyle name="Beregning" xfId="22" builtinId="22" customBuiltin="1"/>
    <cellStyle name="Beregning 2" xfId="2"/>
    <cellStyle name="Dårlig" xfId="18" builtinId="27" customBuiltin="1"/>
    <cellStyle name="Dårlig 2" xfId="3"/>
    <cellStyle name="Forklarende tekst" xfId="27" builtinId="53" customBuiltin="1"/>
    <cellStyle name="Forklarende tekst 2" xfId="4"/>
    <cellStyle name="God" xfId="17" builtinId="26" customBuiltin="1"/>
    <cellStyle name="Inndata" xfId="20" builtinId="20" customBuiltin="1"/>
    <cellStyle name="Koblet celle" xfId="23" builtinId="24" customBuiltin="1"/>
    <cellStyle name="Koblet celle 2" xfId="5"/>
    <cellStyle name="Kontrollcelle" xfId="24" builtinId="23" customBuiltin="1"/>
    <cellStyle name="Merknad" xfId="26" builtinId="10" customBuiltin="1"/>
    <cellStyle name="Normal" xfId="0" builtinId="0"/>
    <cellStyle name="Normal 11" xfId="7"/>
    <cellStyle name="Normal 12" xfId="8"/>
    <cellStyle name="Normal 13" xfId="9"/>
    <cellStyle name="Normal 2" xfId="6"/>
    <cellStyle name="Normal 3" xfId="53"/>
    <cellStyle name="Nøytral" xfId="19" builtinId="28" customBuiltin="1"/>
    <cellStyle name="Overskrift 1" xfId="13" builtinId="16" customBuiltin="1"/>
    <cellStyle name="Overskrift 2" xfId="14" builtinId="17" customBuiltin="1"/>
    <cellStyle name="Overskrift 3" xfId="15" builtinId="18" customBuiltin="1"/>
    <cellStyle name="Overskrift 4" xfId="16" builtinId="19" customBuiltin="1"/>
    <cellStyle name="Prosent 2" xfId="10"/>
    <cellStyle name="Tittel" xfId="12" builtinId="15" customBuiltin="1"/>
    <cellStyle name="Totalt" xfId="28" builtinId="25" customBuiltin="1"/>
    <cellStyle name="Tusenskille" xfId="1" builtinId="3"/>
    <cellStyle name="Tusenskille 2" xfId="11"/>
    <cellStyle name="Tusenskille 3" xfId="54"/>
    <cellStyle name="Utdata" xfId="21" builtinId="21" customBuiltin="1"/>
    <cellStyle name="Uthevingsfarge1" xfId="29" builtinId="29" customBuiltin="1"/>
    <cellStyle name="Uthevingsfarge2" xfId="33" builtinId="33" customBuiltin="1"/>
    <cellStyle name="Uthevingsfarge3" xfId="37" builtinId="37" customBuiltin="1"/>
    <cellStyle name="Uthevingsfarge4" xfId="41" builtinId="41" customBuiltin="1"/>
    <cellStyle name="Uthevingsfarge5" xfId="45" builtinId="45" customBuiltin="1"/>
    <cellStyle name="Uthevingsfarge6" xfId="49" builtinId="49" customBuiltin="1"/>
    <cellStyle name="Varseltekst" xfId="25" builtinId="11" customBuiltin="1"/>
  </cellStyles>
  <dxfs count="0"/>
  <tableStyles count="0" defaultTableStyle="TableStyleMedium9" defaultPivotStyle="PivotStyleLight16"/>
  <colors>
    <mruColors>
      <color rgb="FFFFFF66"/>
      <color rgb="FF008080"/>
      <color rgb="FF339966"/>
      <color rgb="FF3399FF"/>
      <color rgb="FFFFFF99"/>
      <color rgb="FF3B49B3"/>
      <color rgb="FF203B72"/>
      <color rgb="FFFF3300"/>
      <color rgb="FF3968C7"/>
      <color rgb="FF535FD5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657784</xdr:colOff>
      <xdr:row>2</xdr:row>
      <xdr:rowOff>39703</xdr:rowOff>
    </xdr:from>
    <xdr:to>
      <xdr:col>8</xdr:col>
      <xdr:colOff>1132578</xdr:colOff>
      <xdr:row>5</xdr:row>
      <xdr:rowOff>182579</xdr:rowOff>
    </xdr:to>
    <xdr:pic>
      <xdr:nvPicPr>
        <xdr:cNvPr id="2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68259" y="535003"/>
          <a:ext cx="1722569" cy="676276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315"/>
  <sheetViews>
    <sheetView showGridLines="0" tabSelected="1" showRuler="0" view="pageLayout" topLeftCell="A118" zoomScale="110" zoomScaleNormal="85" zoomScalePageLayoutView="110" workbookViewId="0">
      <selection activeCell="G134" sqref="G134:G139"/>
    </sheetView>
  </sheetViews>
  <sheetFormatPr baseColWidth="10" defaultColWidth="0" defaultRowHeight="0" customHeight="1" zeroHeight="1"/>
  <cols>
    <col min="1" max="1" width="0.5703125" style="90" customWidth="1"/>
    <col min="2" max="2" width="0.85546875" style="6" customWidth="1"/>
    <col min="3" max="3" width="32.85546875" style="6" customWidth="1"/>
    <col min="4" max="4" width="16.7109375" style="6" customWidth="1"/>
    <col min="5" max="5" width="19" style="6" customWidth="1"/>
    <col min="6" max="6" width="19.140625" style="6" customWidth="1"/>
    <col min="7" max="7" width="20.7109375" style="6" customWidth="1"/>
    <col min="8" max="8" width="18.42578125" style="6" customWidth="1"/>
    <col min="9" max="9" width="19.140625" style="90" customWidth="1"/>
    <col min="10" max="10" width="1.140625" style="6" customWidth="1"/>
    <col min="11" max="11" width="0.85546875" customWidth="1"/>
    <col min="12" max="16384" width="13.85546875" hidden="1"/>
  </cols>
  <sheetData>
    <row r="1" spans="2:11" s="90" customFormat="1" ht="7.9" customHeight="1" thickBot="1">
      <c r="K1"/>
    </row>
    <row r="2" spans="2:11" ht="31.5" customHeight="1" thickTop="1" thickBot="1">
      <c r="B2" s="374" t="s">
        <v>96</v>
      </c>
      <c r="C2" s="375"/>
      <c r="D2" s="375"/>
      <c r="E2" s="375"/>
      <c r="F2" s="375"/>
      <c r="G2" s="375"/>
      <c r="H2" s="375"/>
      <c r="I2" s="375"/>
      <c r="J2" s="376"/>
    </row>
    <row r="3" spans="2:11" ht="14.85" customHeight="1" thickTop="1">
      <c r="B3" s="7"/>
      <c r="C3" s="7"/>
      <c r="D3" s="7"/>
      <c r="E3" s="7"/>
      <c r="F3" s="7"/>
      <c r="G3" s="7"/>
      <c r="H3" s="7"/>
      <c r="I3" s="7"/>
      <c r="J3" s="7"/>
    </row>
    <row r="4" spans="2:11" ht="14.85" customHeight="1">
      <c r="B4" s="7"/>
      <c r="C4" s="7"/>
      <c r="D4" s="7"/>
      <c r="E4" s="7"/>
      <c r="F4" s="7"/>
      <c r="G4" s="7"/>
      <c r="H4" s="7"/>
      <c r="I4" s="7"/>
      <c r="J4" s="7"/>
    </row>
    <row r="5" spans="2:11" ht="14.1" customHeight="1">
      <c r="B5" s="7"/>
      <c r="C5" s="7"/>
      <c r="D5" s="7"/>
      <c r="E5" s="7"/>
      <c r="F5" s="7"/>
      <c r="G5" s="7"/>
      <c r="H5" s="7"/>
      <c r="I5" s="7"/>
      <c r="J5" s="7"/>
    </row>
    <row r="6" spans="2:11" s="9" customFormat="1" ht="17.100000000000001" customHeight="1" thickBot="1">
      <c r="B6" s="8"/>
      <c r="C6" s="81" t="s">
        <v>0</v>
      </c>
      <c r="D6" s="8"/>
      <c r="E6" s="8"/>
      <c r="F6" s="8"/>
      <c r="G6" s="8"/>
      <c r="H6" s="8"/>
      <c r="I6" s="8"/>
      <c r="J6" s="8"/>
      <c r="K6"/>
    </row>
    <row r="7" spans="2:11" s="9" customFormat="1" ht="17.100000000000001" customHeight="1" thickTop="1">
      <c r="B7" s="377" t="s">
        <v>1</v>
      </c>
      <c r="C7" s="378"/>
      <c r="D7" s="378"/>
      <c r="E7" s="378"/>
      <c r="F7" s="378"/>
      <c r="G7" s="378"/>
      <c r="H7" s="378"/>
      <c r="I7" s="378"/>
      <c r="J7" s="379"/>
      <c r="K7"/>
    </row>
    <row r="8" spans="2:11" ht="12" customHeight="1" thickBot="1">
      <c r="B8" s="166"/>
      <c r="C8" s="165"/>
      <c r="D8" s="165"/>
      <c r="E8" s="165"/>
      <c r="F8" s="165"/>
      <c r="G8" s="165"/>
      <c r="H8" s="165"/>
      <c r="I8" s="165"/>
      <c r="J8" s="167"/>
    </row>
    <row r="9" spans="2:11" s="4" customFormat="1" ht="14.1" customHeight="1" thickBot="1">
      <c r="B9" s="164"/>
      <c r="C9" s="380" t="s">
        <v>2</v>
      </c>
      <c r="D9" s="381"/>
      <c r="E9" s="380" t="s">
        <v>21</v>
      </c>
      <c r="F9" s="381"/>
      <c r="G9" s="380" t="s">
        <v>22</v>
      </c>
      <c r="H9" s="381"/>
      <c r="I9" s="212"/>
      <c r="J9" s="162"/>
      <c r="K9"/>
    </row>
    <row r="10" spans="2:11" ht="14.1" customHeight="1">
      <c r="B10" s="166"/>
      <c r="C10" s="221"/>
      <c r="D10" s="221"/>
      <c r="E10" s="221" t="s">
        <v>5</v>
      </c>
      <c r="F10" s="226">
        <v>146527</v>
      </c>
      <c r="G10" s="222" t="s">
        <v>27</v>
      </c>
      <c r="H10" s="226">
        <v>38109</v>
      </c>
      <c r="I10" s="223"/>
      <c r="J10" s="162"/>
    </row>
    <row r="11" spans="2:11" ht="15.75" customHeight="1">
      <c r="B11" s="166"/>
      <c r="C11" s="222" t="s">
        <v>30</v>
      </c>
      <c r="D11" s="227">
        <v>443735</v>
      </c>
      <c r="E11" s="222" t="s">
        <v>6</v>
      </c>
      <c r="F11" s="227">
        <v>297495</v>
      </c>
      <c r="G11" s="222" t="s">
        <v>72</v>
      </c>
      <c r="H11" s="227">
        <v>211956</v>
      </c>
      <c r="I11" s="223"/>
      <c r="J11" s="162"/>
    </row>
    <row r="12" spans="2:11" ht="14.25" customHeight="1">
      <c r="B12" s="166"/>
      <c r="C12" s="222" t="s">
        <v>3</v>
      </c>
      <c r="D12" s="227">
        <v>431735</v>
      </c>
      <c r="E12" s="222" t="s">
        <v>15</v>
      </c>
      <c r="F12" s="227">
        <v>4000</v>
      </c>
      <c r="G12" s="222" t="s">
        <v>73</v>
      </c>
      <c r="H12" s="227">
        <v>25929</v>
      </c>
      <c r="I12" s="223"/>
      <c r="J12" s="162"/>
    </row>
    <row r="13" spans="2:11" ht="15.75" customHeight="1" thickBot="1">
      <c r="B13" s="166"/>
      <c r="C13" s="222" t="s">
        <v>31</v>
      </c>
      <c r="D13" s="227">
        <v>138530</v>
      </c>
      <c r="E13" s="224"/>
      <c r="F13" s="228"/>
      <c r="G13" s="224" t="s">
        <v>16</v>
      </c>
      <c r="H13" s="228">
        <v>21501</v>
      </c>
      <c r="I13" s="223"/>
      <c r="J13" s="162"/>
    </row>
    <row r="14" spans="2:11" ht="14.1" customHeight="1" thickBot="1">
      <c r="B14" s="166"/>
      <c r="C14" s="171" t="s">
        <v>4</v>
      </c>
      <c r="D14" s="229">
        <f>SUM(D11:D13)</f>
        <v>1014000</v>
      </c>
      <c r="E14" s="171" t="s">
        <v>7</v>
      </c>
      <c r="F14" s="229">
        <f>SUM(F10:F13)</f>
        <v>448022</v>
      </c>
      <c r="G14" s="171" t="s">
        <v>6</v>
      </c>
      <c r="H14" s="229">
        <f>SUM(H10:H13)</f>
        <v>297495</v>
      </c>
      <c r="I14" s="223"/>
      <c r="J14" s="167"/>
    </row>
    <row r="15" spans="2:11" s="19" customFormat="1" ht="15" customHeight="1">
      <c r="B15" s="172"/>
      <c r="C15" s="225" t="s">
        <v>86</v>
      </c>
      <c r="D15" s="225"/>
      <c r="E15" s="225"/>
      <c r="F15" s="225"/>
      <c r="G15" s="225"/>
      <c r="H15" s="225"/>
      <c r="I15" s="225"/>
      <c r="J15" s="174"/>
      <c r="K15"/>
    </row>
    <row r="16" spans="2:11" s="19" customFormat="1" ht="12" customHeight="1">
      <c r="B16" s="172"/>
      <c r="C16" s="395" t="s">
        <v>95</v>
      </c>
      <c r="D16" s="395"/>
      <c r="E16" s="395"/>
      <c r="F16" s="395"/>
      <c r="G16" s="395"/>
      <c r="H16" s="395"/>
      <c r="I16" s="395"/>
      <c r="J16" s="174"/>
      <c r="K16"/>
    </row>
    <row r="17" spans="2:11" ht="13.5" customHeight="1" thickBot="1">
      <c r="B17" s="175"/>
      <c r="C17" s="396"/>
      <c r="D17" s="396"/>
      <c r="E17" s="396"/>
      <c r="F17" s="396"/>
      <c r="G17" s="396"/>
      <c r="H17" s="396"/>
      <c r="I17" s="396"/>
      <c r="J17" s="177"/>
    </row>
    <row r="18" spans="2:11" ht="17.100000000000001" customHeight="1">
      <c r="B18" s="382" t="s">
        <v>8</v>
      </c>
      <c r="C18" s="383"/>
      <c r="D18" s="383"/>
      <c r="E18" s="383"/>
      <c r="F18" s="383"/>
      <c r="G18" s="383"/>
      <c r="H18" s="383"/>
      <c r="I18" s="383"/>
      <c r="J18" s="384"/>
    </row>
    <row r="19" spans="2:11" ht="12" customHeight="1" thickBot="1">
      <c r="B19" s="166"/>
      <c r="C19" s="173"/>
      <c r="D19" s="165"/>
      <c r="E19" s="165"/>
      <c r="F19" s="165"/>
      <c r="G19" s="165"/>
      <c r="H19" s="165"/>
      <c r="I19" s="165"/>
      <c r="J19" s="167"/>
    </row>
    <row r="20" spans="2:11" s="4" customFormat="1" ht="48" customHeight="1" thickBot="1">
      <c r="B20" s="164"/>
      <c r="C20" s="257" t="s">
        <v>20</v>
      </c>
      <c r="D20" s="258" t="s">
        <v>21</v>
      </c>
      <c r="E20" s="255" t="s">
        <v>99</v>
      </c>
      <c r="F20" s="255" t="s">
        <v>97</v>
      </c>
      <c r="G20" s="255" t="s">
        <v>32</v>
      </c>
      <c r="H20" s="255" t="s">
        <v>94</v>
      </c>
      <c r="I20" s="256" t="s">
        <v>98</v>
      </c>
      <c r="J20" s="163"/>
      <c r="K20"/>
    </row>
    <row r="21" spans="2:11" ht="14.1" customHeight="1">
      <c r="B21" s="166"/>
      <c r="C21" s="236" t="s">
        <v>17</v>
      </c>
      <c r="D21" s="338">
        <f>D23+D22</f>
        <v>146527</v>
      </c>
      <c r="E21" s="330">
        <f>E23+E22</f>
        <v>-30.532500000000994</v>
      </c>
      <c r="F21" s="330">
        <f>F23+F22</f>
        <v>29531.7569</v>
      </c>
      <c r="G21" s="330"/>
      <c r="H21" s="330">
        <f>H23+H22</f>
        <v>116995.24309999999</v>
      </c>
      <c r="I21" s="271">
        <f t="shared" ref="I21" si="0">I23+I22</f>
        <v>27838.126499999998</v>
      </c>
      <c r="J21" s="178"/>
    </row>
    <row r="22" spans="2:11" ht="14.1" customHeight="1">
      <c r="B22" s="166"/>
      <c r="C22" s="237" t="s">
        <v>12</v>
      </c>
      <c r="D22" s="339">
        <v>145777</v>
      </c>
      <c r="E22" s="266">
        <v>-56.67450000000099</v>
      </c>
      <c r="F22" s="266">
        <v>29286.692800000001</v>
      </c>
      <c r="G22" s="266"/>
      <c r="H22" s="266">
        <f>D22-F22</f>
        <v>116490.3072</v>
      </c>
      <c r="I22" s="272">
        <v>27705.894</v>
      </c>
      <c r="J22" s="178"/>
    </row>
    <row r="23" spans="2:11" ht="14.1" customHeight="1" thickBot="1">
      <c r="B23" s="166"/>
      <c r="C23" s="238" t="s">
        <v>11</v>
      </c>
      <c r="D23" s="340">
        <v>750</v>
      </c>
      <c r="E23" s="267">
        <v>26.141999999999996</v>
      </c>
      <c r="F23" s="267">
        <v>245.0641</v>
      </c>
      <c r="G23" s="267"/>
      <c r="H23" s="267">
        <f>D23-F23</f>
        <v>504.9359</v>
      </c>
      <c r="I23" s="273">
        <v>132.23249999999999</v>
      </c>
      <c r="J23" s="167"/>
    </row>
    <row r="24" spans="2:11" ht="14.1" customHeight="1">
      <c r="B24" s="166"/>
      <c r="C24" s="236" t="s">
        <v>18</v>
      </c>
      <c r="D24" s="338">
        <f>D32+D31+D25</f>
        <v>297495</v>
      </c>
      <c r="E24" s="330">
        <f>E32+E31+E25</f>
        <v>7208.5199000000102</v>
      </c>
      <c r="F24" s="330">
        <f>F25+F31+F32</f>
        <v>150066.47269999998</v>
      </c>
      <c r="G24" s="330"/>
      <c r="H24" s="330">
        <f>H25+H31+H32</f>
        <v>147428.52730000002</v>
      </c>
      <c r="I24" s="271">
        <f>I25+I31+I32</f>
        <v>137586.46720000001</v>
      </c>
      <c r="J24" s="167"/>
    </row>
    <row r="25" spans="2:11" s="25" customFormat="1" ht="15" customHeight="1">
      <c r="B25" s="179"/>
      <c r="C25" s="239" t="s">
        <v>75</v>
      </c>
      <c r="D25" s="341">
        <f>D26+D27+D28+D29+D30</f>
        <v>231113</v>
      </c>
      <c r="E25" s="331">
        <f>E26+E27+E28+E29+E30</f>
        <v>5983.5330000000104</v>
      </c>
      <c r="F25" s="331">
        <f>F26+F27+F28+F29</f>
        <v>127202.3014</v>
      </c>
      <c r="G25" s="331"/>
      <c r="H25" s="331">
        <f>H26+H27+H28+H29+H30</f>
        <v>103910.6986</v>
      </c>
      <c r="I25" s="274">
        <f t="shared" ref="I25" si="1">I26+I27+I28+I29+I30</f>
        <v>118233.4933</v>
      </c>
      <c r="J25" s="180"/>
      <c r="K25"/>
    </row>
    <row r="26" spans="2:11" s="27" customFormat="1" ht="14.1" customHeight="1">
      <c r="B26" s="181"/>
      <c r="C26" s="240" t="s">
        <v>23</v>
      </c>
      <c r="D26" s="342">
        <v>59178</v>
      </c>
      <c r="E26" s="268">
        <v>2183.3290000000052</v>
      </c>
      <c r="F26" s="268">
        <v>35063.612800000003</v>
      </c>
      <c r="G26" s="268"/>
      <c r="H26" s="268">
        <f>D26-F26+G26</f>
        <v>24114.387199999997</v>
      </c>
      <c r="I26" s="275">
        <v>25135.4113</v>
      </c>
      <c r="J26" s="162"/>
      <c r="K26"/>
    </row>
    <row r="27" spans="2:11" s="27" customFormat="1" ht="14.1" customHeight="1">
      <c r="B27" s="181"/>
      <c r="C27" s="240" t="s">
        <v>79</v>
      </c>
      <c r="D27" s="342">
        <v>56592</v>
      </c>
      <c r="E27" s="268">
        <v>1952.5623999999989</v>
      </c>
      <c r="F27" s="268">
        <v>33729.619899999998</v>
      </c>
      <c r="G27" s="268"/>
      <c r="H27" s="268">
        <f t="shared" ref="H27:H29" si="2">D27-F27+G27</f>
        <v>22862.380100000002</v>
      </c>
      <c r="I27" s="275">
        <v>35570.523000000001</v>
      </c>
      <c r="J27" s="162"/>
      <c r="K27"/>
    </row>
    <row r="28" spans="2:11" s="27" customFormat="1" ht="14.1" customHeight="1">
      <c r="B28" s="181"/>
      <c r="C28" s="240" t="s">
        <v>80</v>
      </c>
      <c r="D28" s="342">
        <v>57631</v>
      </c>
      <c r="E28" s="268">
        <v>955.020500000006</v>
      </c>
      <c r="F28" s="268">
        <v>35915.414900000003</v>
      </c>
      <c r="G28" s="268"/>
      <c r="H28" s="268">
        <f t="shared" si="2"/>
        <v>21715.585099999997</v>
      </c>
      <c r="I28" s="275">
        <v>35044.687100000003</v>
      </c>
      <c r="J28" s="162"/>
      <c r="K28"/>
    </row>
    <row r="29" spans="2:11" s="27" customFormat="1" ht="14.1" customHeight="1">
      <c r="B29" s="181"/>
      <c r="C29" s="240" t="s">
        <v>26</v>
      </c>
      <c r="D29" s="342">
        <v>38555</v>
      </c>
      <c r="E29" s="268">
        <v>892.6211000000003</v>
      </c>
      <c r="F29" s="268">
        <v>22493.6538</v>
      </c>
      <c r="G29" s="268"/>
      <c r="H29" s="268">
        <f t="shared" si="2"/>
        <v>16061.3462</v>
      </c>
      <c r="I29" s="275">
        <v>22482.871899999998</v>
      </c>
      <c r="J29" s="162"/>
      <c r="K29"/>
    </row>
    <row r="30" spans="2:11" s="27" customFormat="1" ht="14.1" customHeight="1">
      <c r="B30" s="181"/>
      <c r="C30" s="240" t="s">
        <v>76</v>
      </c>
      <c r="D30" s="342">
        <v>19157</v>
      </c>
      <c r="E30" s="268"/>
      <c r="F30" s="268"/>
      <c r="G30" s="268"/>
      <c r="H30" s="268">
        <f>D30-F30</f>
        <v>19157</v>
      </c>
      <c r="I30" s="275"/>
      <c r="J30" s="162"/>
      <c r="K30"/>
    </row>
    <row r="31" spans="2:11" s="28" customFormat="1" ht="14.1" customHeight="1">
      <c r="B31" s="179"/>
      <c r="C31" s="239" t="s">
        <v>19</v>
      </c>
      <c r="D31" s="341">
        <v>38109</v>
      </c>
      <c r="E31" s="331">
        <v>339.37850000000071</v>
      </c>
      <c r="F31" s="331">
        <v>10055.0298</v>
      </c>
      <c r="G31" s="331"/>
      <c r="H31" s="331">
        <f>D31-F31</f>
        <v>28053.9702</v>
      </c>
      <c r="I31" s="274">
        <v>10568.227000000001</v>
      </c>
      <c r="J31" s="180"/>
      <c r="K31"/>
    </row>
    <row r="32" spans="2:11" s="28" customFormat="1" ht="14.1" customHeight="1">
      <c r="B32" s="179"/>
      <c r="C32" s="239" t="s">
        <v>77</v>
      </c>
      <c r="D32" s="341">
        <f>D33+D34</f>
        <v>28273</v>
      </c>
      <c r="E32" s="331">
        <f>E33+E34</f>
        <v>885.60839999999916</v>
      </c>
      <c r="F32" s="331">
        <f>F33</f>
        <v>12809.1415</v>
      </c>
      <c r="G32" s="331"/>
      <c r="H32" s="331">
        <f>H33+H34</f>
        <v>15463.8585</v>
      </c>
      <c r="I32" s="274">
        <f>I33+I34</f>
        <v>8784.7469000000001</v>
      </c>
      <c r="J32" s="180"/>
      <c r="K32"/>
    </row>
    <row r="33" spans="2:11" s="27" customFormat="1" ht="14.1" customHeight="1">
      <c r="B33" s="181"/>
      <c r="C33" s="240" t="s">
        <v>10</v>
      </c>
      <c r="D33" s="342">
        <v>25929</v>
      </c>
      <c r="E33" s="268">
        <v>885.60839999999916</v>
      </c>
      <c r="F33" s="268">
        <v>12809.1415</v>
      </c>
      <c r="G33" s="268"/>
      <c r="H33" s="268">
        <f>D33-F33+G33</f>
        <v>13119.8585</v>
      </c>
      <c r="I33" s="275">
        <v>8784.7469000000001</v>
      </c>
      <c r="J33" s="162"/>
      <c r="K33"/>
    </row>
    <row r="34" spans="2:11" s="27" customFormat="1" ht="14.1" customHeight="1" thickBot="1">
      <c r="B34" s="181"/>
      <c r="C34" s="241" t="s">
        <v>78</v>
      </c>
      <c r="D34" s="343">
        <v>2344</v>
      </c>
      <c r="E34" s="269"/>
      <c r="F34" s="269"/>
      <c r="G34" s="269"/>
      <c r="H34" s="269">
        <f t="shared" ref="H34:H39" si="3">D34-F34</f>
        <v>2344</v>
      </c>
      <c r="I34" s="276"/>
      <c r="J34" s="162"/>
      <c r="K34"/>
    </row>
    <row r="35" spans="2:11" ht="15.75" customHeight="1" thickBot="1">
      <c r="B35" s="166"/>
      <c r="C35" s="242" t="s">
        <v>63</v>
      </c>
      <c r="D35" s="344">
        <v>4000</v>
      </c>
      <c r="E35" s="270"/>
      <c r="F35" s="270"/>
      <c r="G35" s="270"/>
      <c r="H35" s="270">
        <f>D35-F35</f>
        <v>4000</v>
      </c>
      <c r="I35" s="277"/>
      <c r="J35" s="167"/>
    </row>
    <row r="36" spans="2:11" ht="14.1" customHeight="1" thickBot="1">
      <c r="B36" s="166"/>
      <c r="C36" s="242" t="s">
        <v>13</v>
      </c>
      <c r="D36" s="344">
        <v>513</v>
      </c>
      <c r="E36" s="270">
        <v>11.580500000000001</v>
      </c>
      <c r="F36" s="270">
        <v>29.761099999999999</v>
      </c>
      <c r="G36" s="270"/>
      <c r="H36" s="270">
        <f t="shared" si="3"/>
        <v>483.2389</v>
      </c>
      <c r="I36" s="277">
        <v>334.3546</v>
      </c>
      <c r="J36" s="167"/>
    </row>
    <row r="37" spans="2:11" ht="17.25" customHeight="1" thickBot="1">
      <c r="B37" s="166"/>
      <c r="C37" s="242" t="s">
        <v>64</v>
      </c>
      <c r="D37" s="344">
        <v>3000</v>
      </c>
      <c r="E37" s="270"/>
      <c r="F37" s="270"/>
      <c r="G37" s="270"/>
      <c r="H37" s="270">
        <f t="shared" si="3"/>
        <v>3000</v>
      </c>
      <c r="I37" s="277"/>
      <c r="J37" s="167"/>
    </row>
    <row r="38" spans="2:11" ht="17.25" customHeight="1" thickBot="1">
      <c r="B38" s="166"/>
      <c r="C38" s="242" t="s">
        <v>88</v>
      </c>
      <c r="D38" s="344">
        <v>7000</v>
      </c>
      <c r="E38" s="270">
        <v>9.1217000000000041</v>
      </c>
      <c r="F38" s="270">
        <v>241.1771</v>
      </c>
      <c r="G38" s="270"/>
      <c r="H38" s="270">
        <f t="shared" si="3"/>
        <v>6758.8229000000001</v>
      </c>
      <c r="I38" s="277">
        <v>196.63380000000001</v>
      </c>
      <c r="J38" s="167"/>
    </row>
    <row r="39" spans="2:11" s="90" customFormat="1" ht="17.25" customHeight="1" thickBot="1">
      <c r="B39" s="166"/>
      <c r="C39" s="242" t="s">
        <v>70</v>
      </c>
      <c r="D39" s="344">
        <v>200</v>
      </c>
      <c r="E39" s="270"/>
      <c r="F39" s="270"/>
      <c r="G39" s="270"/>
      <c r="H39" s="270">
        <f t="shared" si="3"/>
        <v>200</v>
      </c>
      <c r="I39" s="277"/>
      <c r="J39" s="167"/>
      <c r="K39"/>
    </row>
    <row r="40" spans="2:11" ht="14.1" customHeight="1" thickBot="1">
      <c r="B40" s="166"/>
      <c r="C40" s="207" t="s">
        <v>14</v>
      </c>
      <c r="D40" s="344"/>
      <c r="E40" s="270">
        <v>-1.0900000000256114</v>
      </c>
      <c r="F40" s="270">
        <v>51.883600000001024</v>
      </c>
      <c r="G40" s="270"/>
      <c r="H40" s="270">
        <f>D40-F40</f>
        <v>-51.883600000001024</v>
      </c>
      <c r="I40" s="277">
        <v>179.9425999999803</v>
      </c>
      <c r="J40" s="167"/>
    </row>
    <row r="41" spans="2:11" ht="16.5" customHeight="1" thickBot="1">
      <c r="B41" s="166"/>
      <c r="C41" s="259" t="s">
        <v>9</v>
      </c>
      <c r="D41" s="329">
        <f>D21+D24+D35+D36+D37+D38+D39+D40</f>
        <v>458735</v>
      </c>
      <c r="E41" s="332">
        <f>E21+E24+E35+E36+E37+E38+E39+E40</f>
        <v>7197.5995999999832</v>
      </c>
      <c r="F41" s="332">
        <f>F21+F24+F35+F36+F37+F38+F39+F40</f>
        <v>179921.0514</v>
      </c>
      <c r="G41" s="332"/>
      <c r="H41" s="332">
        <f t="shared" ref="H41" si="4">H21+H24+H35+H36+H37+H38+H39+H40</f>
        <v>278813.94860000006</v>
      </c>
      <c r="I41" s="278">
        <f>I21+I24+I35+I36+I37+I38+I39+I40</f>
        <v>166135.52470000001</v>
      </c>
      <c r="J41" s="167"/>
    </row>
    <row r="42" spans="2:11" s="19" customFormat="1" ht="12.95" customHeight="1">
      <c r="B42" s="172"/>
      <c r="C42" s="173" t="s">
        <v>28</v>
      </c>
      <c r="D42" s="182"/>
      <c r="E42" s="182"/>
      <c r="F42" s="233"/>
      <c r="G42" s="233"/>
      <c r="H42" s="220"/>
      <c r="I42" s="220"/>
      <c r="J42" s="174"/>
      <c r="K42"/>
    </row>
    <row r="43" spans="2:11" s="19" customFormat="1" ht="12.95" customHeight="1">
      <c r="B43" s="172"/>
      <c r="C43" s="173" t="s">
        <v>29</v>
      </c>
      <c r="D43" s="182"/>
      <c r="E43" s="182"/>
      <c r="F43" s="233"/>
      <c r="G43" s="233"/>
      <c r="H43" s="212"/>
      <c r="I43" s="161"/>
      <c r="J43" s="174"/>
      <c r="K43"/>
    </row>
    <row r="44" spans="2:11" s="19" customFormat="1" ht="12.95" customHeight="1">
      <c r="B44" s="172"/>
      <c r="C44" s="183" t="s">
        <v>74</v>
      </c>
      <c r="D44" s="182"/>
      <c r="E44" s="182"/>
      <c r="F44" s="182"/>
      <c r="G44" s="182"/>
      <c r="H44" s="212"/>
      <c r="I44" s="212"/>
      <c r="J44" s="174"/>
      <c r="K44"/>
    </row>
    <row r="45" spans="2:11" s="19" customFormat="1" ht="15">
      <c r="B45" s="172"/>
      <c r="C45" s="294" t="s">
        <v>87</v>
      </c>
      <c r="D45" s="182"/>
      <c r="E45" s="182"/>
      <c r="F45" s="182"/>
      <c r="G45" s="182"/>
      <c r="H45" s="212"/>
      <c r="I45" s="165"/>
      <c r="J45" s="174"/>
      <c r="K45"/>
    </row>
    <row r="46" spans="2:11" s="19" customFormat="1" ht="12" customHeight="1" thickBot="1">
      <c r="B46" s="184"/>
      <c r="C46" s="185"/>
      <c r="D46" s="185"/>
      <c r="E46" s="185"/>
      <c r="F46" s="185"/>
      <c r="G46" s="185"/>
      <c r="H46" s="185"/>
      <c r="I46" s="185"/>
      <c r="J46" s="186"/>
      <c r="K46"/>
    </row>
    <row r="47" spans="2:11" ht="12" customHeight="1" thickTop="1">
      <c r="B47" s="7"/>
      <c r="C47" s="17"/>
      <c r="D47" s="7"/>
      <c r="E47" s="7"/>
      <c r="F47" s="46"/>
      <c r="G47" s="7"/>
      <c r="H47" s="7"/>
      <c r="I47" s="7"/>
      <c r="J47" s="7"/>
    </row>
    <row r="48" spans="2:11" ht="19.5" customHeight="1" thickBot="1">
      <c r="B48" s="9"/>
      <c r="C48" s="82" t="s">
        <v>37</v>
      </c>
      <c r="D48" s="9"/>
      <c r="E48" s="9"/>
      <c r="F48" s="9"/>
      <c r="G48" s="9"/>
      <c r="H48" s="9"/>
      <c r="I48" s="9"/>
      <c r="J48" s="9"/>
    </row>
    <row r="49" spans="2:11" ht="17.100000000000001" customHeight="1" thickTop="1">
      <c r="B49" s="377" t="s">
        <v>1</v>
      </c>
      <c r="C49" s="378"/>
      <c r="D49" s="378"/>
      <c r="E49" s="378"/>
      <c r="F49" s="378"/>
      <c r="G49" s="378"/>
      <c r="H49" s="378"/>
      <c r="I49" s="378"/>
      <c r="J49" s="379"/>
    </row>
    <row r="50" spans="2:11" ht="12" customHeight="1" thickBot="1">
      <c r="B50" s="166"/>
      <c r="C50" s="187"/>
      <c r="D50" s="188"/>
      <c r="E50" s="188"/>
      <c r="F50" s="188"/>
      <c r="G50" s="188"/>
      <c r="H50" s="165"/>
      <c r="I50" s="165"/>
      <c r="J50" s="167"/>
    </row>
    <row r="51" spans="2:11" ht="14.1" customHeight="1" thickBot="1">
      <c r="B51" s="166"/>
      <c r="C51" s="400" t="s">
        <v>2</v>
      </c>
      <c r="D51" s="401"/>
      <c r="E51" s="189"/>
      <c r="F51" s="189"/>
      <c r="G51" s="189"/>
      <c r="H51" s="165"/>
      <c r="I51" s="165"/>
      <c r="J51" s="167"/>
    </row>
    <row r="52" spans="2:11" ht="14.1" customHeight="1" thickBot="1">
      <c r="B52" s="166"/>
      <c r="C52" s="190" t="s">
        <v>34</v>
      </c>
      <c r="D52" s="235">
        <v>9675</v>
      </c>
      <c r="E52" s="189"/>
      <c r="F52" s="189"/>
      <c r="G52" s="189"/>
      <c r="H52" s="165"/>
      <c r="I52" s="165"/>
      <c r="J52" s="167"/>
    </row>
    <row r="53" spans="2:11" ht="14.1" customHeight="1" thickBot="1">
      <c r="B53" s="166"/>
      <c r="C53" s="190" t="s">
        <v>3</v>
      </c>
      <c r="D53" s="235">
        <v>8625</v>
      </c>
      <c r="E53" s="189"/>
      <c r="F53" s="189"/>
      <c r="G53" s="245"/>
      <c r="H53" s="165"/>
      <c r="I53" s="165"/>
      <c r="J53" s="167"/>
    </row>
    <row r="54" spans="2:11" ht="14.1" customHeight="1" thickBot="1">
      <c r="B54" s="166"/>
      <c r="C54" s="190" t="s">
        <v>35</v>
      </c>
      <c r="D54" s="235">
        <v>700</v>
      </c>
      <c r="E54" s="189"/>
      <c r="F54" s="189"/>
      <c r="G54" s="189"/>
      <c r="H54" s="165"/>
      <c r="I54" s="165"/>
      <c r="J54" s="167"/>
    </row>
    <row r="55" spans="2:11" ht="14.1" customHeight="1" thickBot="1">
      <c r="B55" s="166"/>
      <c r="C55" s="190" t="s">
        <v>38</v>
      </c>
      <c r="D55" s="235">
        <v>19000</v>
      </c>
      <c r="E55" s="189"/>
      <c r="F55" s="189"/>
      <c r="G55" s="189"/>
      <c r="H55" s="165"/>
      <c r="I55" s="165"/>
      <c r="J55" s="167"/>
    </row>
    <row r="56" spans="2:11" ht="14.1" customHeight="1" thickBot="1">
      <c r="B56" s="175"/>
      <c r="C56" s="191"/>
      <c r="D56" s="192"/>
      <c r="E56" s="193"/>
      <c r="F56" s="193"/>
      <c r="G56" s="193"/>
      <c r="H56" s="176"/>
      <c r="I56" s="176"/>
      <c r="J56" s="177"/>
    </row>
    <row r="57" spans="2:11" ht="17.100000000000001" customHeight="1" thickBot="1">
      <c r="B57" s="382" t="s">
        <v>8</v>
      </c>
      <c r="C57" s="383"/>
      <c r="D57" s="383"/>
      <c r="E57" s="383"/>
      <c r="F57" s="383"/>
      <c r="G57" s="383"/>
      <c r="H57" s="383"/>
      <c r="I57" s="383"/>
      <c r="J57" s="384"/>
    </row>
    <row r="58" spans="2:11" s="4" customFormat="1" ht="48" customHeight="1" thickBot="1">
      <c r="B58" s="194"/>
      <c r="C58" s="257" t="s">
        <v>20</v>
      </c>
      <c r="D58" s="335" t="s">
        <v>21</v>
      </c>
      <c r="E58" s="255" t="str">
        <f>E20</f>
        <v>LANDET KVANTUM UKE 11</v>
      </c>
      <c r="F58" s="255" t="str">
        <f>F20</f>
        <v>LANDET KVANTUM T.O.M UKE 11</v>
      </c>
      <c r="G58" s="255" t="str">
        <f>H20</f>
        <v>RESTKVOTER</v>
      </c>
      <c r="H58" s="256" t="str">
        <f>I20</f>
        <v>LANDET KVANTUM T.O.M. UKE 11 2013</v>
      </c>
      <c r="I58" s="195"/>
      <c r="J58" s="196"/>
      <c r="K58"/>
    </row>
    <row r="59" spans="2:11" ht="14.1" customHeight="1">
      <c r="B59" s="197"/>
      <c r="C59" s="198" t="s">
        <v>39</v>
      </c>
      <c r="D59" s="388"/>
      <c r="E59" s="333">
        <v>-3.9266999999999967</v>
      </c>
      <c r="F59" s="333">
        <v>80.267899999999997</v>
      </c>
      <c r="G59" s="391"/>
      <c r="H59" s="295">
        <v>165.59899999999999</v>
      </c>
      <c r="I59" s="216"/>
      <c r="J59" s="199"/>
    </row>
    <row r="60" spans="2:11" ht="14.1" customHeight="1">
      <c r="B60" s="197"/>
      <c r="C60" s="200" t="s">
        <v>36</v>
      </c>
      <c r="D60" s="389"/>
      <c r="E60" s="309">
        <v>76.343900000000005</v>
      </c>
      <c r="F60" s="309">
        <v>202.1354</v>
      </c>
      <c r="G60" s="392"/>
      <c r="H60" s="372">
        <v>288.69900000000001</v>
      </c>
      <c r="I60" s="216"/>
      <c r="J60" s="199"/>
    </row>
    <row r="61" spans="2:11" ht="14.1" customHeight="1" thickBot="1">
      <c r="B61" s="197"/>
      <c r="C61" s="201" t="s">
        <v>40</v>
      </c>
      <c r="D61" s="390"/>
      <c r="E61" s="307"/>
      <c r="F61" s="307">
        <v>34.797600000000003</v>
      </c>
      <c r="G61" s="393"/>
      <c r="H61" s="308">
        <v>16.8139</v>
      </c>
      <c r="I61" s="216"/>
      <c r="J61" s="199"/>
    </row>
    <row r="62" spans="2:11" s="126" customFormat="1" ht="15.6" customHeight="1">
      <c r="B62" s="217"/>
      <c r="C62" s="202" t="s">
        <v>71</v>
      </c>
      <c r="D62" s="336">
        <v>5500</v>
      </c>
      <c r="E62" s="309"/>
      <c r="F62" s="309">
        <f>F63+F64+F65</f>
        <v>13.279299999999999</v>
      </c>
      <c r="G62" s="310">
        <f>D62-F62</f>
        <v>5486.7206999999999</v>
      </c>
      <c r="H62" s="372">
        <f>H63+H64+H65</f>
        <v>14.467600000000001</v>
      </c>
      <c r="I62" s="218"/>
      <c r="J62" s="219"/>
      <c r="K62"/>
    </row>
    <row r="63" spans="2:11" s="27" customFormat="1" ht="14.1" customHeight="1">
      <c r="B63" s="203"/>
      <c r="C63" s="204" t="s">
        <v>41</v>
      </c>
      <c r="D63" s="337"/>
      <c r="E63" s="268"/>
      <c r="F63" s="268">
        <v>1.5832999999999999</v>
      </c>
      <c r="G63" s="311"/>
      <c r="H63" s="275">
        <v>1.2566999999999999</v>
      </c>
      <c r="I63" s="205"/>
      <c r="J63" s="206"/>
      <c r="K63"/>
    </row>
    <row r="64" spans="2:11" s="27" customFormat="1" ht="14.1" customHeight="1">
      <c r="B64" s="203"/>
      <c r="C64" s="204" t="s">
        <v>42</v>
      </c>
      <c r="D64" s="337"/>
      <c r="E64" s="268"/>
      <c r="F64" s="268">
        <v>3.2311999999999999</v>
      </c>
      <c r="G64" s="311"/>
      <c r="H64" s="275">
        <v>6.7933000000000003</v>
      </c>
      <c r="I64" s="244"/>
      <c r="J64" s="206"/>
      <c r="K64"/>
    </row>
    <row r="65" spans="2:11" s="27" customFormat="1" ht="14.1" customHeight="1" thickBot="1">
      <c r="B65" s="203"/>
      <c r="C65" s="204" t="s">
        <v>43</v>
      </c>
      <c r="D65" s="337"/>
      <c r="E65" s="268"/>
      <c r="F65" s="268">
        <v>8.4648000000000003</v>
      </c>
      <c r="G65" s="312"/>
      <c r="H65" s="275">
        <v>6.4176000000000002</v>
      </c>
      <c r="I65" s="244"/>
      <c r="J65" s="206"/>
      <c r="K65"/>
    </row>
    <row r="66" spans="2:11" ht="14.1" customHeight="1" thickBot="1">
      <c r="B66" s="166"/>
      <c r="C66" s="207" t="s">
        <v>44</v>
      </c>
      <c r="D66" s="318">
        <v>200</v>
      </c>
      <c r="E66" s="300"/>
      <c r="F66" s="300"/>
      <c r="G66" s="313">
        <f>D66-F66</f>
        <v>200</v>
      </c>
      <c r="H66" s="301"/>
      <c r="I66" s="212"/>
      <c r="J66" s="167"/>
    </row>
    <row r="67" spans="2:11" ht="14.1" customHeight="1" thickBot="1">
      <c r="B67" s="166"/>
      <c r="C67" s="207" t="s">
        <v>14</v>
      </c>
      <c r="D67" s="318"/>
      <c r="E67" s="300"/>
      <c r="F67" s="300"/>
      <c r="G67" s="313"/>
      <c r="H67" s="301">
        <v>50.969400000000007</v>
      </c>
      <c r="I67" s="212"/>
      <c r="J67" s="167"/>
    </row>
    <row r="68" spans="2:11" s="4" customFormat="1" ht="14.1" customHeight="1" thickBot="1">
      <c r="B68" s="164"/>
      <c r="C68" s="259" t="s">
        <v>9</v>
      </c>
      <c r="D68" s="329">
        <v>9675</v>
      </c>
      <c r="E68" s="332">
        <f>E59+E60+E61+E62+E66+E67</f>
        <v>72.417200000000008</v>
      </c>
      <c r="F68" s="332">
        <f>F59+F60+F61+F62+F66+F67</f>
        <v>330.48019999999997</v>
      </c>
      <c r="G68" s="314">
        <f>D68-F68</f>
        <v>9344.5198</v>
      </c>
      <c r="H68" s="278">
        <f>H59+H60+H61+H62+H66+H67</f>
        <v>536.5489</v>
      </c>
      <c r="I68" s="234"/>
      <c r="J68" s="163"/>
      <c r="K68"/>
    </row>
    <row r="69" spans="2:11" s="4" customFormat="1" ht="19.149999999999999" customHeight="1" thickBot="1">
      <c r="B69" s="213"/>
      <c r="C69" s="394"/>
      <c r="D69" s="394"/>
      <c r="E69" s="394"/>
      <c r="F69" s="209"/>
      <c r="G69" s="209"/>
      <c r="H69" s="243"/>
      <c r="I69" s="214"/>
      <c r="J69" s="215"/>
      <c r="K69"/>
    </row>
    <row r="70" spans="2:11" ht="12" customHeight="1" thickTop="1">
      <c r="B70" s="7"/>
      <c r="C70" s="41"/>
      <c r="D70" s="42"/>
      <c r="E70" s="42"/>
      <c r="F70" s="42"/>
      <c r="G70" s="42"/>
      <c r="H70" s="46"/>
      <c r="I70" s="7"/>
      <c r="J70" s="7"/>
    </row>
    <row r="71" spans="2:11" ht="12" customHeight="1">
      <c r="B71" s="7"/>
      <c r="C71" s="41"/>
      <c r="D71" s="42"/>
      <c r="E71" s="42"/>
      <c r="F71" s="42"/>
      <c r="G71" s="42"/>
      <c r="H71" s="7"/>
      <c r="I71" s="7"/>
      <c r="J71" s="7"/>
    </row>
    <row r="72" spans="2:11" ht="12" customHeight="1">
      <c r="B72" s="7"/>
      <c r="C72" s="41"/>
      <c r="D72" s="42"/>
      <c r="E72" s="42"/>
      <c r="F72" s="42"/>
      <c r="G72" s="42"/>
      <c r="H72" s="7"/>
      <c r="I72" s="7"/>
      <c r="J72" s="7"/>
    </row>
    <row r="73" spans="2:11" ht="17.100000000000001" customHeight="1" thickBot="1">
      <c r="B73" s="8"/>
      <c r="C73" s="81" t="s">
        <v>33</v>
      </c>
      <c r="D73" s="8"/>
      <c r="E73" s="8"/>
      <c r="F73" s="8"/>
      <c r="G73" s="8"/>
      <c r="H73" s="8"/>
      <c r="I73" s="8"/>
      <c r="J73" s="8"/>
    </row>
    <row r="74" spans="2:11" ht="17.100000000000001" customHeight="1" thickTop="1">
      <c r="B74" s="377" t="s">
        <v>1</v>
      </c>
      <c r="C74" s="378"/>
      <c r="D74" s="378"/>
      <c r="E74" s="378"/>
      <c r="F74" s="378"/>
      <c r="G74" s="378"/>
      <c r="H74" s="378"/>
      <c r="I74" s="378"/>
      <c r="J74" s="379"/>
    </row>
    <row r="75" spans="2:11" ht="12" customHeight="1" thickBot="1">
      <c r="B75" s="166"/>
      <c r="C75" s="165"/>
      <c r="D75" s="165"/>
      <c r="E75" s="165"/>
      <c r="F75" s="165"/>
      <c r="G75" s="165"/>
      <c r="H75" s="165"/>
      <c r="I75" s="165"/>
      <c r="J75" s="167"/>
    </row>
    <row r="76" spans="2:11" ht="14.1" customHeight="1" thickBot="1">
      <c r="B76" s="164"/>
      <c r="C76" s="380" t="s">
        <v>2</v>
      </c>
      <c r="D76" s="381"/>
      <c r="E76" s="380" t="s">
        <v>21</v>
      </c>
      <c r="F76" s="381"/>
      <c r="G76" s="380" t="s">
        <v>22</v>
      </c>
      <c r="H76" s="381"/>
      <c r="I76" s="212"/>
      <c r="J76" s="162"/>
    </row>
    <row r="77" spans="2:11" ht="15">
      <c r="B77" s="166"/>
      <c r="C77" s="222" t="s">
        <v>34</v>
      </c>
      <c r="D77" s="230">
        <v>88115</v>
      </c>
      <c r="E77" s="168" t="s">
        <v>5</v>
      </c>
      <c r="F77" s="232">
        <v>54083</v>
      </c>
      <c r="G77" s="169" t="s">
        <v>27</v>
      </c>
      <c r="H77" s="232">
        <v>9735</v>
      </c>
      <c r="I77" s="212"/>
      <c r="J77" s="162"/>
    </row>
    <row r="78" spans="2:11" ht="15">
      <c r="B78" s="166"/>
      <c r="C78" s="222" t="s">
        <v>3</v>
      </c>
      <c r="D78" s="230">
        <v>79115</v>
      </c>
      <c r="E78" s="169" t="s">
        <v>6</v>
      </c>
      <c r="F78" s="230">
        <v>33148</v>
      </c>
      <c r="G78" s="169" t="s">
        <v>72</v>
      </c>
      <c r="H78" s="230">
        <v>40021</v>
      </c>
      <c r="I78" s="212"/>
      <c r="J78" s="162"/>
    </row>
    <row r="79" spans="2:11" ht="15.75" thickBot="1">
      <c r="B79" s="166"/>
      <c r="C79" s="222" t="s">
        <v>35</v>
      </c>
      <c r="D79" s="230">
        <v>11270</v>
      </c>
      <c r="E79" s="169"/>
      <c r="F79" s="230"/>
      <c r="G79" s="169" t="s">
        <v>73</v>
      </c>
      <c r="H79" s="230">
        <v>4327</v>
      </c>
      <c r="I79" s="212"/>
      <c r="J79" s="162"/>
    </row>
    <row r="80" spans="2:11" ht="14.1" customHeight="1" thickBot="1">
      <c r="B80" s="166"/>
      <c r="C80" s="170" t="s">
        <v>38</v>
      </c>
      <c r="D80" s="231">
        <f>SUM(D77:D79)</f>
        <v>178500</v>
      </c>
      <c r="E80" s="171" t="s">
        <v>7</v>
      </c>
      <c r="F80" s="231">
        <f>SUM(F77:F79)</f>
        <v>87231</v>
      </c>
      <c r="G80" s="170" t="s">
        <v>6</v>
      </c>
      <c r="H80" s="231">
        <f>SUM(H77:H79)</f>
        <v>54083</v>
      </c>
      <c r="I80" s="212"/>
      <c r="J80" s="167"/>
    </row>
    <row r="81" spans="2:11" ht="12" customHeight="1">
      <c r="B81" s="166"/>
      <c r="C81" s="173" t="s">
        <v>81</v>
      </c>
      <c r="D81" s="165"/>
      <c r="E81" s="165"/>
      <c r="F81" s="165"/>
      <c r="G81" s="165"/>
      <c r="H81" s="165"/>
      <c r="I81" s="165"/>
      <c r="J81" s="167"/>
    </row>
    <row r="82" spans="2:11" ht="15">
      <c r="B82" s="166"/>
      <c r="C82" s="48"/>
      <c r="D82" s="165"/>
      <c r="E82" s="165"/>
      <c r="F82" s="165"/>
      <c r="G82" s="165"/>
      <c r="H82" s="165"/>
      <c r="I82" s="165"/>
      <c r="J82" s="167"/>
    </row>
    <row r="83" spans="2:11" ht="12" customHeight="1" thickBot="1">
      <c r="B83" s="208"/>
      <c r="C83" s="210"/>
      <c r="D83" s="210"/>
      <c r="E83" s="210"/>
      <c r="F83" s="210"/>
      <c r="G83" s="210"/>
      <c r="H83" s="210"/>
      <c r="I83" s="210"/>
      <c r="J83" s="211"/>
    </row>
    <row r="84" spans="2:11" ht="14.1" customHeight="1" thickTop="1">
      <c r="B84" s="385" t="s">
        <v>8</v>
      </c>
      <c r="C84" s="386"/>
      <c r="D84" s="386"/>
      <c r="E84" s="386"/>
      <c r="F84" s="386"/>
      <c r="G84" s="386"/>
      <c r="H84" s="386"/>
      <c r="I84" s="386"/>
      <c r="J84" s="387"/>
    </row>
    <row r="85" spans="2:11" ht="12" customHeight="1" thickBot="1">
      <c r="B85" s="10"/>
      <c r="C85" s="17"/>
      <c r="D85" s="7"/>
      <c r="E85" s="7"/>
      <c r="F85" s="80"/>
      <c r="G85" s="7"/>
      <c r="H85" s="7"/>
      <c r="I85" s="7"/>
      <c r="J85" s="11"/>
    </row>
    <row r="86" spans="2:11" ht="48.75" customHeight="1" thickBot="1">
      <c r="B86" s="10"/>
      <c r="C86" s="257" t="s">
        <v>20</v>
      </c>
      <c r="D86" s="258" t="s">
        <v>21</v>
      </c>
      <c r="E86" s="255" t="str">
        <f>E20</f>
        <v>LANDET KVANTUM UKE 11</v>
      </c>
      <c r="F86" s="255" t="str">
        <f>F20</f>
        <v>LANDET KVANTUM T.O.M UKE 11</v>
      </c>
      <c r="G86" s="255" t="str">
        <f>H20</f>
        <v>RESTKVOTER</v>
      </c>
      <c r="H86" s="256" t="str">
        <f>I20</f>
        <v>LANDET KVANTUM T.O.M. UKE 11 2013</v>
      </c>
      <c r="I86" s="7"/>
      <c r="J86" s="11"/>
    </row>
    <row r="87" spans="2:11" ht="14.1" customHeight="1">
      <c r="B87" s="10"/>
      <c r="C87" s="253" t="s">
        <v>17</v>
      </c>
      <c r="D87" s="333">
        <f>D89+D88</f>
        <v>33148</v>
      </c>
      <c r="E87" s="333">
        <f>E89+E88</f>
        <v>214.33839999999987</v>
      </c>
      <c r="F87" s="333">
        <f>F88+F89</f>
        <v>5696.9274999999998</v>
      </c>
      <c r="G87" s="333">
        <f>G88+G89</f>
        <v>27451.072500000002</v>
      </c>
      <c r="H87" s="295">
        <f>H88+H89</f>
        <v>8618.4611000000004</v>
      </c>
      <c r="I87" s="46"/>
      <c r="J87" s="11"/>
    </row>
    <row r="88" spans="2:11" ht="14.1" customHeight="1">
      <c r="B88" s="10"/>
      <c r="C88" s="248" t="s">
        <v>12</v>
      </c>
      <c r="D88" s="296">
        <v>32398</v>
      </c>
      <c r="E88" s="296">
        <v>211.48239999999987</v>
      </c>
      <c r="F88" s="296">
        <v>5483.2160999999996</v>
      </c>
      <c r="G88" s="296">
        <f>D88-F88</f>
        <v>26914.783900000002</v>
      </c>
      <c r="H88" s="297">
        <v>8523.9387000000006</v>
      </c>
      <c r="I88" s="46"/>
      <c r="J88" s="11"/>
    </row>
    <row r="89" spans="2:11" ht="14.1" customHeight="1" thickBot="1">
      <c r="B89" s="10"/>
      <c r="C89" s="249" t="s">
        <v>11</v>
      </c>
      <c r="D89" s="298">
        <v>750</v>
      </c>
      <c r="E89" s="298">
        <v>2.8559999999999945</v>
      </c>
      <c r="F89" s="298">
        <v>213.7114</v>
      </c>
      <c r="G89" s="298">
        <f>D89-F89</f>
        <v>536.28859999999997</v>
      </c>
      <c r="H89" s="299">
        <v>94.522400000000005</v>
      </c>
      <c r="I89" s="7"/>
      <c r="J89" s="11"/>
    </row>
    <row r="90" spans="2:11" ht="14.1" customHeight="1">
      <c r="B90" s="3"/>
      <c r="C90" s="253" t="s">
        <v>18</v>
      </c>
      <c r="D90" s="317">
        <f>D91+D97+D98</f>
        <v>54083</v>
      </c>
      <c r="E90" s="333">
        <f>E91+E97+E98</f>
        <v>386.15499999999946</v>
      </c>
      <c r="F90" s="333">
        <f>F91+F97+F98</f>
        <v>11510.8051</v>
      </c>
      <c r="G90" s="333">
        <f t="shared" ref="G90" si="5">G91+G97+G98</f>
        <v>42572.194900000002</v>
      </c>
      <c r="H90" s="295">
        <f>H91+H97+H98</f>
        <v>15409.750900000003</v>
      </c>
      <c r="I90" s="5"/>
      <c r="J90" s="11"/>
    </row>
    <row r="91" spans="2:11" ht="15.75" customHeight="1">
      <c r="B91" s="23"/>
      <c r="C91" s="251" t="s">
        <v>75</v>
      </c>
      <c r="D91" s="320">
        <f>D92+D93+D94+D95+D96</f>
        <v>40021</v>
      </c>
      <c r="E91" s="334">
        <f>E92+E93+E94+E95+E96</f>
        <v>27.237999999999829</v>
      </c>
      <c r="F91" s="334">
        <f>F92+F93+F94+F95+F96</f>
        <v>7806.2132999999994</v>
      </c>
      <c r="G91" s="334">
        <f>G92+G93+G94+G95+G96</f>
        <v>32214.786700000004</v>
      </c>
      <c r="H91" s="303">
        <f t="shared" ref="H91" si="6">H92+H93+H95+H96</f>
        <v>10888.303900000001</v>
      </c>
      <c r="I91" s="47"/>
      <c r="J91" s="11"/>
    </row>
    <row r="92" spans="2:11" s="27" customFormat="1" ht="14.1" customHeight="1">
      <c r="B92" s="26"/>
      <c r="C92" s="250" t="s">
        <v>23</v>
      </c>
      <c r="D92" s="319">
        <v>9029</v>
      </c>
      <c r="E92" s="302">
        <v>20.841800000000148</v>
      </c>
      <c r="F92" s="302">
        <v>1549.2387000000001</v>
      </c>
      <c r="G92" s="302">
        <f>D92-F92</f>
        <v>7479.7613000000001</v>
      </c>
      <c r="H92" s="304">
        <v>2283.8535999999999</v>
      </c>
      <c r="I92" s="33"/>
      <c r="J92" s="1"/>
      <c r="K92"/>
    </row>
    <row r="93" spans="2:11" s="27" customFormat="1" ht="14.1" customHeight="1">
      <c r="B93" s="26"/>
      <c r="C93" s="250" t="s">
        <v>24</v>
      </c>
      <c r="D93" s="319">
        <v>8324</v>
      </c>
      <c r="E93" s="302">
        <v>-65.376400000000103</v>
      </c>
      <c r="F93" s="302">
        <v>2079.9342999999999</v>
      </c>
      <c r="G93" s="302">
        <f t="shared" ref="G93:G99" si="7">D93-F93</f>
        <v>6244.0657000000001</v>
      </c>
      <c r="H93" s="304">
        <v>2949.9614000000001</v>
      </c>
      <c r="I93" s="33"/>
      <c r="J93" s="1"/>
      <c r="K93"/>
    </row>
    <row r="94" spans="2:11" s="27" customFormat="1" ht="14.1" customHeight="1">
      <c r="B94" s="181"/>
      <c r="C94" s="250" t="s">
        <v>83</v>
      </c>
      <c r="D94" s="319">
        <v>4338</v>
      </c>
      <c r="E94" s="302"/>
      <c r="F94" s="302"/>
      <c r="G94" s="302">
        <f>D94-F94</f>
        <v>4338</v>
      </c>
      <c r="H94" s="304"/>
      <c r="I94" s="187"/>
      <c r="J94" s="162"/>
      <c r="K94"/>
    </row>
    <row r="95" spans="2:11" s="27" customFormat="1" ht="14.1" customHeight="1">
      <c r="B95" s="26"/>
      <c r="C95" s="250" t="s">
        <v>25</v>
      </c>
      <c r="D95" s="319">
        <v>11806</v>
      </c>
      <c r="E95" s="302">
        <v>-25.513500000000022</v>
      </c>
      <c r="F95" s="302">
        <v>2709.8579</v>
      </c>
      <c r="G95" s="302">
        <f t="shared" si="7"/>
        <v>9096.1421000000009</v>
      </c>
      <c r="H95" s="304">
        <v>3871.7040999999999</v>
      </c>
      <c r="I95" s="33"/>
      <c r="J95" s="1"/>
      <c r="K95"/>
    </row>
    <row r="96" spans="2:11" s="27" customFormat="1" ht="14.1" customHeight="1">
      <c r="B96" s="26"/>
      <c r="C96" s="250" t="s">
        <v>26</v>
      </c>
      <c r="D96" s="319">
        <v>6524</v>
      </c>
      <c r="E96" s="302">
        <v>97.286099999999806</v>
      </c>
      <c r="F96" s="302">
        <v>1467.1823999999999</v>
      </c>
      <c r="G96" s="302">
        <f t="shared" si="7"/>
        <v>5056.8176000000003</v>
      </c>
      <c r="H96" s="304">
        <v>1782.7847999999999</v>
      </c>
      <c r="I96" s="33"/>
      <c r="J96" s="1"/>
      <c r="K96"/>
    </row>
    <row r="97" spans="1:11" ht="14.1" customHeight="1">
      <c r="B97" s="23"/>
      <c r="C97" s="251" t="s">
        <v>36</v>
      </c>
      <c r="D97" s="320">
        <v>9735</v>
      </c>
      <c r="E97" s="334">
        <v>348.23679999999968</v>
      </c>
      <c r="F97" s="334">
        <v>3261.1120999999998</v>
      </c>
      <c r="G97" s="334">
        <f t="shared" si="7"/>
        <v>6473.8878999999997</v>
      </c>
      <c r="H97" s="303">
        <v>3979.4394000000002</v>
      </c>
      <c r="I97" s="47"/>
      <c r="J97" s="11"/>
    </row>
    <row r="98" spans="1:11" ht="14.1" customHeight="1" thickBot="1">
      <c r="B98" s="23"/>
      <c r="C98" s="252" t="s">
        <v>73</v>
      </c>
      <c r="D98" s="321">
        <v>4327</v>
      </c>
      <c r="E98" s="305">
        <v>10.680199999999957</v>
      </c>
      <c r="F98" s="305">
        <v>443.47969999999998</v>
      </c>
      <c r="G98" s="305">
        <f t="shared" si="7"/>
        <v>3883.5203000000001</v>
      </c>
      <c r="H98" s="306">
        <v>542.00760000000002</v>
      </c>
      <c r="I98" s="47"/>
      <c r="J98" s="11"/>
    </row>
    <row r="99" spans="1:11" ht="14.1" customHeight="1" thickBot="1">
      <c r="B99" s="10"/>
      <c r="C99" s="254" t="s">
        <v>13</v>
      </c>
      <c r="D99" s="318">
        <v>584</v>
      </c>
      <c r="E99" s="300"/>
      <c r="F99" s="300">
        <v>10.5732</v>
      </c>
      <c r="G99" s="300">
        <f t="shared" si="7"/>
        <v>573.42679999999996</v>
      </c>
      <c r="H99" s="301">
        <v>52.2729</v>
      </c>
      <c r="I99" s="7"/>
      <c r="J99" s="11"/>
    </row>
    <row r="100" spans="1:11" ht="18" customHeight="1" thickBot="1">
      <c r="B100" s="10"/>
      <c r="C100" s="254" t="s">
        <v>89</v>
      </c>
      <c r="D100" s="318">
        <v>300</v>
      </c>
      <c r="E100" s="300"/>
      <c r="F100" s="300">
        <v>11.412599999999999</v>
      </c>
      <c r="G100" s="300">
        <f>D100-F100</f>
        <v>288.5874</v>
      </c>
      <c r="H100" s="301">
        <v>12.0092</v>
      </c>
      <c r="I100" s="7"/>
      <c r="J100" s="11"/>
    </row>
    <row r="101" spans="1:11" ht="14.1" customHeight="1" thickBot="1">
      <c r="B101" s="10"/>
      <c r="C101" s="254" t="s">
        <v>14</v>
      </c>
      <c r="D101" s="318"/>
      <c r="E101" s="300"/>
      <c r="F101" s="300">
        <v>0.76449999999749707</v>
      </c>
      <c r="G101" s="300">
        <f>D101-F101</f>
        <v>-0.76449999999749707</v>
      </c>
      <c r="H101" s="301">
        <v>121.72490000000107</v>
      </c>
      <c r="I101" s="7"/>
      <c r="J101" s="11"/>
    </row>
    <row r="102" spans="1:11" ht="14.1" customHeight="1" thickBot="1">
      <c r="B102" s="10"/>
      <c r="C102" s="259" t="s">
        <v>9</v>
      </c>
      <c r="D102" s="345">
        <f>D87+D90+D99+D100+D101</f>
        <v>88115</v>
      </c>
      <c r="E102" s="315">
        <f>E87+E90+E99+E100+E101</f>
        <v>600.49339999999938</v>
      </c>
      <c r="F102" s="315">
        <f>F87+F90+F99+F100+F101</f>
        <v>17230.482899999995</v>
      </c>
      <c r="G102" s="315">
        <f>G87+G90+G99+G100+G101</f>
        <v>70884.517100000026</v>
      </c>
      <c r="H102" s="316">
        <f t="shared" ref="H102" si="8">H87+H90+H99+H100+H101</f>
        <v>24214.219000000005</v>
      </c>
      <c r="I102" s="46"/>
      <c r="J102" s="11"/>
    </row>
    <row r="103" spans="1:11" ht="13.5" customHeight="1">
      <c r="B103" s="16"/>
      <c r="C103" s="17" t="s">
        <v>28</v>
      </c>
      <c r="D103" s="279"/>
      <c r="E103" s="279"/>
      <c r="F103" s="280"/>
      <c r="G103" s="280"/>
      <c r="H103" s="281"/>
      <c r="I103" s="130"/>
      <c r="J103" s="18"/>
    </row>
    <row r="104" spans="1:11" ht="13.5" customHeight="1">
      <c r="B104" s="16"/>
      <c r="C104" s="48" t="s">
        <v>82</v>
      </c>
      <c r="D104" s="29"/>
      <c r="E104" s="29"/>
      <c r="F104" s="144"/>
      <c r="G104" s="144"/>
      <c r="H104" s="130"/>
      <c r="I104" s="130"/>
      <c r="J104" s="18"/>
    </row>
    <row r="105" spans="1:11" s="90" customFormat="1" ht="13.5" customHeight="1">
      <c r="B105" s="172"/>
      <c r="C105" s="294" t="s">
        <v>90</v>
      </c>
      <c r="D105" s="182"/>
      <c r="E105" s="182"/>
      <c r="F105" s="233"/>
      <c r="G105" s="233"/>
      <c r="H105" s="220"/>
      <c r="I105" s="220"/>
      <c r="J105" s="174"/>
      <c r="K105"/>
    </row>
    <row r="106" spans="1:11" ht="12" customHeight="1" thickBot="1">
      <c r="B106" s="30"/>
      <c r="C106" s="31"/>
      <c r="D106" s="31"/>
      <c r="E106" s="31"/>
      <c r="F106" s="146"/>
      <c r="G106" s="146"/>
      <c r="H106" s="146"/>
      <c r="I106" s="31"/>
      <c r="J106" s="32"/>
    </row>
    <row r="107" spans="1:11" ht="12" customHeight="1" thickTop="1">
      <c r="B107" s="17"/>
      <c r="C107" s="17"/>
      <c r="D107" s="17"/>
      <c r="E107" s="17"/>
      <c r="F107" s="17"/>
      <c r="G107" s="17"/>
      <c r="H107" s="17"/>
      <c r="I107" s="17"/>
      <c r="J107" s="17"/>
    </row>
    <row r="108" spans="1:11" ht="12" customHeight="1"/>
    <row r="109" spans="1:11" s="49" customFormat="1" ht="17.100000000000001" customHeight="1" thickBot="1">
      <c r="A109" s="99"/>
      <c r="C109" s="82" t="s">
        <v>45</v>
      </c>
      <c r="I109" s="99"/>
      <c r="K109"/>
    </row>
    <row r="110" spans="1:11" ht="17.100000000000001" customHeight="1" thickTop="1">
      <c r="B110" s="377" t="s">
        <v>1</v>
      </c>
      <c r="C110" s="378"/>
      <c r="D110" s="378"/>
      <c r="E110" s="378"/>
      <c r="F110" s="378"/>
      <c r="G110" s="378"/>
      <c r="H110" s="378"/>
      <c r="I110" s="378"/>
      <c r="J110" s="379"/>
    </row>
    <row r="111" spans="1:11" ht="14.1" customHeight="1" thickBot="1">
      <c r="B111" s="10"/>
      <c r="C111" s="7"/>
      <c r="D111" s="7"/>
      <c r="E111" s="7"/>
      <c r="F111" s="7"/>
      <c r="G111" s="7"/>
      <c r="H111" s="50"/>
      <c r="I111" s="100"/>
      <c r="J111" s="51"/>
    </row>
    <row r="112" spans="1:11" ht="14.1" customHeight="1" thickBot="1">
      <c r="B112" s="3"/>
      <c r="C112" s="380" t="s">
        <v>2</v>
      </c>
      <c r="D112" s="381"/>
      <c r="E112" s="380" t="s">
        <v>21</v>
      </c>
      <c r="F112" s="381"/>
      <c r="G112" s="380" t="s">
        <v>22</v>
      </c>
      <c r="H112" s="381"/>
      <c r="I112" s="46"/>
      <c r="J112" s="2"/>
    </row>
    <row r="113" spans="2:11" ht="14.1" customHeight="1">
      <c r="B113" s="10"/>
      <c r="C113" s="13" t="s">
        <v>34</v>
      </c>
      <c r="D113" s="132">
        <v>102513</v>
      </c>
      <c r="E113" s="12" t="s">
        <v>5</v>
      </c>
      <c r="F113" s="134">
        <v>37000</v>
      </c>
      <c r="G113" s="13" t="s">
        <v>27</v>
      </c>
      <c r="H113" s="134">
        <v>4180</v>
      </c>
      <c r="I113" s="46"/>
      <c r="J113" s="51"/>
    </row>
    <row r="114" spans="2:11" ht="14.1" customHeight="1">
      <c r="B114" s="10"/>
      <c r="C114" s="13" t="s">
        <v>3</v>
      </c>
      <c r="D114" s="132">
        <v>12000</v>
      </c>
      <c r="E114" s="13" t="s">
        <v>6</v>
      </c>
      <c r="F114" s="132">
        <v>38000</v>
      </c>
      <c r="G114" s="169" t="s">
        <v>72</v>
      </c>
      <c r="H114" s="132">
        <v>28500</v>
      </c>
      <c r="I114" s="46"/>
      <c r="J114" s="11"/>
    </row>
    <row r="115" spans="2:11" ht="14.1" customHeight="1" thickBot="1">
      <c r="B115" s="52"/>
      <c r="C115" s="53" t="s">
        <v>35</v>
      </c>
      <c r="D115" s="132">
        <v>4487</v>
      </c>
      <c r="E115" s="13" t="s">
        <v>46</v>
      </c>
      <c r="F115" s="132">
        <v>25000</v>
      </c>
      <c r="G115" s="169" t="s">
        <v>73</v>
      </c>
      <c r="H115" s="132">
        <v>5320</v>
      </c>
      <c r="I115" s="46"/>
      <c r="J115" s="11"/>
    </row>
    <row r="116" spans="2:11" ht="14.1" customHeight="1" thickBot="1">
      <c r="B116" s="10"/>
      <c r="C116" s="14" t="s">
        <v>38</v>
      </c>
      <c r="D116" s="133">
        <f>SUM(D113:D115)</f>
        <v>119000</v>
      </c>
      <c r="E116" s="15" t="s">
        <v>7</v>
      </c>
      <c r="F116" s="133">
        <f>SUM(F113:F115)</f>
        <v>100000</v>
      </c>
      <c r="G116" s="14" t="s">
        <v>6</v>
      </c>
      <c r="H116" s="133">
        <f>SUM(H113:H115)</f>
        <v>38000</v>
      </c>
      <c r="I116" s="46"/>
      <c r="J116" s="11"/>
    </row>
    <row r="117" spans="2:11" s="19" customFormat="1" ht="12" customHeight="1">
      <c r="B117" s="16"/>
      <c r="C117" s="173" t="s">
        <v>93</v>
      </c>
      <c r="D117" s="17"/>
      <c r="E117" s="17"/>
      <c r="F117" s="17"/>
      <c r="G117" s="17"/>
      <c r="H117" s="17"/>
      <c r="I117" s="17"/>
      <c r="J117" s="18"/>
      <c r="K117"/>
    </row>
    <row r="118" spans="2:11" ht="12" customHeight="1" thickBot="1">
      <c r="B118" s="20"/>
      <c r="C118" s="21"/>
      <c r="D118" s="21"/>
      <c r="E118" s="21"/>
      <c r="F118" s="21"/>
      <c r="G118" s="21"/>
      <c r="H118" s="21"/>
      <c r="I118" s="21"/>
      <c r="J118" s="22"/>
    </row>
    <row r="119" spans="2:11" ht="17.100000000000001" customHeight="1">
      <c r="B119" s="382" t="s">
        <v>8</v>
      </c>
      <c r="C119" s="383"/>
      <c r="D119" s="383"/>
      <c r="E119" s="383"/>
      <c r="F119" s="383"/>
      <c r="G119" s="383"/>
      <c r="H119" s="383"/>
      <c r="I119" s="383"/>
      <c r="J119" s="384"/>
    </row>
    <row r="120" spans="2:11" ht="14.1" customHeight="1" thickBot="1">
      <c r="B120" s="10"/>
      <c r="C120" s="17"/>
      <c r="D120" s="7"/>
      <c r="E120" s="7"/>
      <c r="F120" s="7"/>
      <c r="G120" s="7"/>
      <c r="H120" s="7"/>
      <c r="I120" s="7"/>
      <c r="J120" s="11"/>
    </row>
    <row r="121" spans="2:11" s="4" customFormat="1" ht="47.25" customHeight="1" thickBot="1">
      <c r="B121" s="3"/>
      <c r="C121" s="257" t="s">
        <v>20</v>
      </c>
      <c r="D121" s="358" t="s">
        <v>21</v>
      </c>
      <c r="E121" s="257" t="str">
        <f>E20</f>
        <v>LANDET KVANTUM UKE 11</v>
      </c>
      <c r="F121" s="359" t="str">
        <f>F20</f>
        <v>LANDET KVANTUM T.O.M UKE 11</v>
      </c>
      <c r="G121" s="255" t="str">
        <f>H20</f>
        <v>RESTKVOTER</v>
      </c>
      <c r="H121" s="256" t="str">
        <f>I20</f>
        <v>LANDET KVANTUM T.O.M. UKE 11 2013</v>
      </c>
      <c r="I121" s="5"/>
      <c r="J121" s="2"/>
      <c r="K121"/>
    </row>
    <row r="122" spans="2:11" s="90" customFormat="1" ht="14.1" customHeight="1">
      <c r="B122" s="10"/>
      <c r="C122" s="198" t="s">
        <v>17</v>
      </c>
      <c r="D122" s="347">
        <f>D123+D124+D125</f>
        <v>37000</v>
      </c>
      <c r="E122" s="360">
        <f>E123+E124+E125</f>
        <v>2868.4426999999987</v>
      </c>
      <c r="F122" s="360">
        <f>F123+F124+F125</f>
        <v>15952.094599999999</v>
      </c>
      <c r="G122" s="360">
        <f t="shared" ref="G122" si="9">G123+G124+G125</f>
        <v>21047.905400000003</v>
      </c>
      <c r="H122" s="365">
        <f>H123+H124+H125</f>
        <v>8501.8572000000004</v>
      </c>
      <c r="I122" s="46"/>
      <c r="J122" s="91"/>
      <c r="K122"/>
    </row>
    <row r="123" spans="2:11" ht="14.1" customHeight="1">
      <c r="B123" s="10"/>
      <c r="C123" s="248" t="s">
        <v>12</v>
      </c>
      <c r="D123" s="348">
        <v>29600</v>
      </c>
      <c r="E123" s="355">
        <v>2789.3244999999988</v>
      </c>
      <c r="F123" s="355">
        <v>13673.486999999999</v>
      </c>
      <c r="G123" s="355">
        <f t="shared" ref="G123:G127" si="10">D123-F123</f>
        <v>15926.513000000001</v>
      </c>
      <c r="H123" s="366">
        <v>7492.5528000000004</v>
      </c>
      <c r="I123" s="46"/>
      <c r="J123" s="11"/>
    </row>
    <row r="124" spans="2:11" ht="14.1" customHeight="1">
      <c r="B124" s="10"/>
      <c r="C124" s="248" t="s">
        <v>11</v>
      </c>
      <c r="D124" s="348">
        <v>6900</v>
      </c>
      <c r="E124" s="355">
        <v>79.118199999999888</v>
      </c>
      <c r="F124" s="355">
        <v>2278.6075999999998</v>
      </c>
      <c r="G124" s="355">
        <f t="shared" si="10"/>
        <v>4621.3924000000006</v>
      </c>
      <c r="H124" s="366">
        <v>1009.3044</v>
      </c>
      <c r="I124" s="46"/>
      <c r="J124" s="11"/>
    </row>
    <row r="125" spans="2:11" ht="14.1" customHeight="1" thickBot="1">
      <c r="B125" s="10"/>
      <c r="C125" s="249" t="s">
        <v>47</v>
      </c>
      <c r="D125" s="349">
        <v>500</v>
      </c>
      <c r="E125" s="362"/>
      <c r="F125" s="362"/>
      <c r="G125" s="362">
        <f t="shared" si="10"/>
        <v>500</v>
      </c>
      <c r="H125" s="367"/>
      <c r="I125" s="46"/>
      <c r="J125" s="11"/>
    </row>
    <row r="126" spans="2:11" s="126" customFormat="1" ht="14.1" customHeight="1" thickBot="1">
      <c r="B126" s="128"/>
      <c r="C126" s="54" t="s">
        <v>46</v>
      </c>
      <c r="D126" s="350">
        <v>25000</v>
      </c>
      <c r="E126" s="361"/>
      <c r="F126" s="361">
        <v>993.20299999999997</v>
      </c>
      <c r="G126" s="361">
        <f t="shared" si="10"/>
        <v>24006.796999999999</v>
      </c>
      <c r="H126" s="368">
        <v>694.74099999999999</v>
      </c>
      <c r="I126" s="129"/>
      <c r="J126" s="125"/>
      <c r="K126"/>
    </row>
    <row r="127" spans="2:11" s="90" customFormat="1" ht="14.1" customHeight="1" thickBot="1">
      <c r="B127" s="10"/>
      <c r="C127" s="207" t="s">
        <v>18</v>
      </c>
      <c r="D127" s="351">
        <f>D128+D133+D136</f>
        <v>38000</v>
      </c>
      <c r="E127" s="364">
        <v>1012.0780000000013</v>
      </c>
      <c r="F127" s="364">
        <f>F136+F133+F128</f>
        <v>18089.879000000001</v>
      </c>
      <c r="G127" s="364">
        <f t="shared" si="10"/>
        <v>19910.120999999999</v>
      </c>
      <c r="H127" s="369">
        <f>H133+H136+H128</f>
        <v>16091.5573</v>
      </c>
      <c r="I127" s="7"/>
      <c r="J127" s="91"/>
      <c r="K127"/>
    </row>
    <row r="128" spans="2:11" ht="15.75" customHeight="1">
      <c r="B128" s="3"/>
      <c r="C128" s="55" t="s">
        <v>75</v>
      </c>
      <c r="D128" s="352">
        <f>D129+D130+D131+D132</f>
        <v>28500</v>
      </c>
      <c r="E128" s="363">
        <f>E129+E130+E131+E132</f>
        <v>520.45379999999886</v>
      </c>
      <c r="F128" s="363">
        <f>F129+F130+F132+F131</f>
        <v>13986.743399999999</v>
      </c>
      <c r="G128" s="363">
        <f>G129+G130+G131+G132</f>
        <v>14513.256600000001</v>
      </c>
      <c r="H128" s="370">
        <f>H129+H130+H131+H132</f>
        <v>12733.553800000002</v>
      </c>
      <c r="I128" s="5"/>
      <c r="J128" s="2"/>
    </row>
    <row r="129" spans="2:11" s="27" customFormat="1" ht="14.1" customHeight="1">
      <c r="B129" s="56"/>
      <c r="C129" s="250" t="s">
        <v>23</v>
      </c>
      <c r="D129" s="353">
        <v>8065</v>
      </c>
      <c r="E129" s="357">
        <v>18.929099999999835</v>
      </c>
      <c r="F129" s="357">
        <v>1129.3643999999999</v>
      </c>
      <c r="G129" s="357">
        <f t="shared" ref="G129:G134" si="11">D129-F129</f>
        <v>6935.6355999999996</v>
      </c>
      <c r="H129" s="371">
        <v>1488.9061999999999</v>
      </c>
      <c r="I129" s="57"/>
      <c r="J129" s="58"/>
      <c r="K129"/>
    </row>
    <row r="130" spans="2:11" s="27" customFormat="1" ht="14.1" customHeight="1">
      <c r="B130" s="26"/>
      <c r="C130" s="250" t="s">
        <v>24</v>
      </c>
      <c r="D130" s="353">
        <v>7410</v>
      </c>
      <c r="E130" s="357">
        <v>113.05459999999948</v>
      </c>
      <c r="F130" s="357">
        <v>4827.5132999999996</v>
      </c>
      <c r="G130" s="357">
        <f t="shared" si="11"/>
        <v>2582.4867000000004</v>
      </c>
      <c r="H130" s="371">
        <v>5125.9557000000004</v>
      </c>
      <c r="I130" s="33"/>
      <c r="J130" s="1"/>
      <c r="K130"/>
    </row>
    <row r="131" spans="2:11" s="27" customFormat="1" ht="14.1" customHeight="1">
      <c r="B131" s="26"/>
      <c r="C131" s="250" t="s">
        <v>25</v>
      </c>
      <c r="D131" s="353">
        <v>7382</v>
      </c>
      <c r="E131" s="357">
        <v>123.08709999999974</v>
      </c>
      <c r="F131" s="357">
        <v>4603.6647999999996</v>
      </c>
      <c r="G131" s="357">
        <f t="shared" si="11"/>
        <v>2778.3352000000004</v>
      </c>
      <c r="H131" s="371">
        <v>2852.5027</v>
      </c>
      <c r="I131" s="33"/>
      <c r="J131" s="1"/>
      <c r="K131"/>
    </row>
    <row r="132" spans="2:11" s="27" customFormat="1" ht="14.1" customHeight="1">
      <c r="B132" s="26"/>
      <c r="C132" s="250" t="s">
        <v>26</v>
      </c>
      <c r="D132" s="353">
        <v>5643</v>
      </c>
      <c r="E132" s="357">
        <v>265.38299999999981</v>
      </c>
      <c r="F132" s="357">
        <v>3426.2008999999998</v>
      </c>
      <c r="G132" s="357">
        <f t="shared" si="11"/>
        <v>2216.7991000000002</v>
      </c>
      <c r="H132" s="371">
        <v>3266.1891999999998</v>
      </c>
      <c r="I132" s="33"/>
      <c r="J132" s="1"/>
      <c r="K132"/>
    </row>
    <row r="133" spans="2:11" s="28" customFormat="1" ht="14.1" customHeight="1">
      <c r="B133" s="23"/>
      <c r="C133" s="251" t="s">
        <v>19</v>
      </c>
      <c r="D133" s="354">
        <f>D134+D135</f>
        <v>4180</v>
      </c>
      <c r="E133" s="356">
        <f>E134+E135</f>
        <v>463.46469999999999</v>
      </c>
      <c r="F133" s="356">
        <f>F135+F134</f>
        <v>2454.4917</v>
      </c>
      <c r="G133" s="356">
        <f t="shared" si="11"/>
        <v>1725.5083</v>
      </c>
      <c r="H133" s="346">
        <f>H134+H135</f>
        <v>1640.6863000000001</v>
      </c>
      <c r="I133" s="47"/>
      <c r="J133" s="24"/>
      <c r="K133"/>
    </row>
    <row r="134" spans="2:11" ht="14.1" customHeight="1">
      <c r="B134" s="10"/>
      <c r="C134" s="250" t="s">
        <v>48</v>
      </c>
      <c r="D134" s="319">
        <v>3680</v>
      </c>
      <c r="E134" s="302">
        <v>463.46469999999999</v>
      </c>
      <c r="F134" s="302">
        <v>2454.4917</v>
      </c>
      <c r="G134" s="302">
        <f t="shared" si="11"/>
        <v>1225.5083</v>
      </c>
      <c r="H134" s="304">
        <v>1640.6863000000001</v>
      </c>
      <c r="I134" s="7"/>
      <c r="J134" s="11"/>
    </row>
    <row r="135" spans="2:11" ht="14.1" customHeight="1">
      <c r="B135" s="23"/>
      <c r="C135" s="250" t="s">
        <v>49</v>
      </c>
      <c r="D135" s="319">
        <v>500</v>
      </c>
      <c r="E135" s="302"/>
      <c r="F135" s="302"/>
      <c r="G135" s="302"/>
      <c r="H135" s="304"/>
      <c r="I135" s="47"/>
      <c r="J135" s="24"/>
    </row>
    <row r="136" spans="2:11" ht="14.1" customHeight="1" thickBot="1">
      <c r="B136" s="10"/>
      <c r="C136" s="252" t="s">
        <v>77</v>
      </c>
      <c r="D136" s="321">
        <v>5320</v>
      </c>
      <c r="E136" s="305">
        <v>28.15949999999998</v>
      </c>
      <c r="F136" s="305">
        <v>1648.6439</v>
      </c>
      <c r="G136" s="305">
        <f>D136-F136</f>
        <v>3671.3561</v>
      </c>
      <c r="H136" s="306">
        <v>1717.3172</v>
      </c>
      <c r="I136" s="7"/>
      <c r="J136" s="11"/>
    </row>
    <row r="137" spans="2:11" s="90" customFormat="1" ht="14.1" customHeight="1" thickBot="1">
      <c r="B137" s="10"/>
      <c r="C137" s="131" t="s">
        <v>13</v>
      </c>
      <c r="D137" s="322">
        <v>163</v>
      </c>
      <c r="E137" s="307"/>
      <c r="F137" s="307">
        <v>2.0973000000000002</v>
      </c>
      <c r="G137" s="307">
        <f>D137-F137</f>
        <v>160.90270000000001</v>
      </c>
      <c r="H137" s="308">
        <v>12.686999999999999</v>
      </c>
      <c r="I137" s="7"/>
      <c r="J137" s="91"/>
      <c r="K137"/>
    </row>
    <row r="138" spans="2:11" s="90" customFormat="1" ht="15.75" customHeight="1" thickBot="1">
      <c r="B138" s="10"/>
      <c r="C138" s="207" t="s">
        <v>91</v>
      </c>
      <c r="D138" s="318">
        <v>2000</v>
      </c>
      <c r="E138" s="300">
        <v>2.2591999999999999</v>
      </c>
      <c r="F138" s="300">
        <v>45.340899999999998</v>
      </c>
      <c r="G138" s="300">
        <f>D138-F138</f>
        <v>1954.6591000000001</v>
      </c>
      <c r="H138" s="301">
        <v>49.286499999999997</v>
      </c>
      <c r="I138" s="7"/>
      <c r="J138" s="91"/>
      <c r="K138"/>
    </row>
    <row r="139" spans="2:11" s="90" customFormat="1" ht="14.1" customHeight="1" thickBot="1">
      <c r="B139" s="10"/>
      <c r="C139" s="207" t="s">
        <v>50</v>
      </c>
      <c r="D139" s="318">
        <v>350</v>
      </c>
      <c r="E139" s="300"/>
      <c r="F139" s="300"/>
      <c r="G139" s="300">
        <v>350</v>
      </c>
      <c r="H139" s="301"/>
      <c r="I139" s="46"/>
      <c r="J139" s="91"/>
      <c r="K139"/>
    </row>
    <row r="140" spans="2:11" s="90" customFormat="1" ht="14.1" customHeight="1" thickBot="1">
      <c r="B140" s="10"/>
      <c r="C140" s="207" t="s">
        <v>14</v>
      </c>
      <c r="D140" s="318"/>
      <c r="E140" s="300"/>
      <c r="F140" s="300">
        <v>13.419399999984307</v>
      </c>
      <c r="G140" s="300">
        <f>D140-F140</f>
        <v>-13.419399999984307</v>
      </c>
      <c r="H140" s="301">
        <v>17.855799999997544</v>
      </c>
      <c r="I140" s="165"/>
      <c r="J140" s="167"/>
      <c r="K140"/>
    </row>
    <row r="141" spans="2:11" s="4" customFormat="1" ht="14.1" customHeight="1" thickBot="1">
      <c r="B141" s="3"/>
      <c r="C141" s="40" t="s">
        <v>9</v>
      </c>
      <c r="D141" s="345">
        <f>D122+D126+D127+D137+D138+D139+D140</f>
        <v>102513</v>
      </c>
      <c r="E141" s="373">
        <f>E122+E126+E127+E137+E138+E139+E140</f>
        <v>3882.7799</v>
      </c>
      <c r="F141" s="373">
        <f t="shared" ref="F141:H141" si="12">F122+F126+F127+F137+F138+F139+F140</f>
        <v>35096.034199999987</v>
      </c>
      <c r="G141" s="373">
        <f t="shared" si="12"/>
        <v>67416.96580000002</v>
      </c>
      <c r="H141" s="316">
        <f t="shared" si="12"/>
        <v>25367.984799999998</v>
      </c>
      <c r="I141" s="145"/>
      <c r="J141" s="2"/>
      <c r="K141"/>
    </row>
    <row r="142" spans="2:11" s="4" customFormat="1" ht="14.25" customHeight="1">
      <c r="B142" s="3"/>
      <c r="C142" s="17" t="s">
        <v>28</v>
      </c>
      <c r="D142" s="42"/>
      <c r="E142" s="42"/>
      <c r="F142" s="42"/>
      <c r="G142" s="42"/>
      <c r="H142" s="145"/>
      <c r="I142" s="234"/>
      <c r="J142" s="2"/>
      <c r="K142"/>
    </row>
    <row r="143" spans="2:11" s="4" customFormat="1" ht="14.25" customHeight="1">
      <c r="B143" s="3"/>
      <c r="C143" s="294" t="s">
        <v>92</v>
      </c>
      <c r="D143" s="42"/>
      <c r="E143" s="42"/>
      <c r="F143" s="42"/>
      <c r="G143" s="42"/>
      <c r="H143" s="145"/>
      <c r="I143" s="5"/>
      <c r="J143" s="88"/>
      <c r="K143"/>
    </row>
    <row r="144" spans="2:11" ht="12" customHeight="1" thickBot="1">
      <c r="B144" s="43"/>
      <c r="C144" s="59"/>
      <c r="D144" s="60"/>
      <c r="E144" s="60"/>
      <c r="F144" s="60"/>
      <c r="G144" s="60"/>
      <c r="H144" s="44"/>
      <c r="I144" s="97"/>
      <c r="J144" s="45"/>
    </row>
    <row r="145" spans="1:11" ht="12" customHeight="1" thickTop="1">
      <c r="B145" s="7"/>
      <c r="C145" s="33"/>
      <c r="D145" s="34"/>
      <c r="E145" s="34"/>
      <c r="F145" s="34"/>
      <c r="G145" s="34"/>
      <c r="H145" s="7"/>
      <c r="I145" s="7"/>
      <c r="J145" s="7"/>
    </row>
    <row r="146" spans="1:11" ht="12" customHeight="1">
      <c r="B146" s="7"/>
      <c r="C146" s="33"/>
      <c r="D146" s="34"/>
      <c r="E146" s="34"/>
      <c r="F146" s="34"/>
      <c r="G146" s="34"/>
      <c r="H146" s="7"/>
      <c r="I146" s="7"/>
      <c r="J146" s="7"/>
    </row>
    <row r="147" spans="1:11" ht="14.1" customHeight="1"/>
    <row r="148" spans="1:11" s="49" customFormat="1" ht="17.100000000000001" customHeight="1" thickBot="1">
      <c r="A148" s="99"/>
      <c r="B148" s="61"/>
      <c r="C148" s="83" t="s">
        <v>51</v>
      </c>
      <c r="D148" s="61"/>
      <c r="E148" s="61"/>
      <c r="F148" s="61"/>
      <c r="G148" s="61"/>
      <c r="H148" s="61"/>
      <c r="I148" s="101"/>
      <c r="J148" s="61"/>
      <c r="K148"/>
    </row>
    <row r="149" spans="1:11" ht="17.100000000000001" customHeight="1" thickTop="1">
      <c r="B149" s="402" t="s">
        <v>1</v>
      </c>
      <c r="C149" s="403"/>
      <c r="D149" s="403"/>
      <c r="E149" s="403"/>
      <c r="F149" s="403"/>
      <c r="G149" s="403"/>
      <c r="H149" s="403"/>
      <c r="I149" s="403"/>
      <c r="J149" s="404"/>
    </row>
    <row r="150" spans="1:11" ht="14.1" customHeight="1" thickBot="1">
      <c r="B150" s="62"/>
      <c r="C150" s="50"/>
      <c r="D150" s="50"/>
      <c r="E150" s="50"/>
      <c r="F150" s="50"/>
      <c r="G150" s="50"/>
      <c r="H150" s="50"/>
      <c r="I150" s="100"/>
      <c r="J150" s="51"/>
    </row>
    <row r="151" spans="1:11" s="4" customFormat="1" ht="18" customHeight="1" thickBot="1">
      <c r="B151" s="35"/>
      <c r="C151" s="400" t="s">
        <v>2</v>
      </c>
      <c r="D151" s="401"/>
      <c r="E151" s="400" t="s">
        <v>65</v>
      </c>
      <c r="F151" s="401"/>
      <c r="G151" s="400" t="s">
        <v>66</v>
      </c>
      <c r="H151" s="401"/>
      <c r="I151" s="103"/>
      <c r="J151" s="37"/>
      <c r="K151"/>
    </row>
    <row r="152" spans="1:11" ht="19.5" customHeight="1">
      <c r="B152" s="62"/>
      <c r="C152" s="63" t="s">
        <v>67</v>
      </c>
      <c r="D152" s="135">
        <v>39739</v>
      </c>
      <c r="E152" s="64" t="s">
        <v>5</v>
      </c>
      <c r="F152" s="138">
        <v>26239</v>
      </c>
      <c r="G152" s="65" t="s">
        <v>12</v>
      </c>
      <c r="H152" s="136">
        <v>15505</v>
      </c>
      <c r="I152" s="103"/>
      <c r="J152" s="39"/>
    </row>
    <row r="153" spans="1:11" ht="14.1" customHeight="1">
      <c r="B153" s="62"/>
      <c r="C153" s="65" t="s">
        <v>52</v>
      </c>
      <c r="D153" s="136">
        <v>36917</v>
      </c>
      <c r="E153" s="66" t="s">
        <v>53</v>
      </c>
      <c r="F153" s="139">
        <v>8000</v>
      </c>
      <c r="G153" s="65" t="s">
        <v>11</v>
      </c>
      <c r="H153" s="136">
        <v>4035</v>
      </c>
      <c r="I153" s="103"/>
      <c r="J153" s="39"/>
    </row>
    <row r="154" spans="1:11" ht="14.1" customHeight="1">
      <c r="B154" s="62"/>
      <c r="C154" s="65"/>
      <c r="D154" s="136"/>
      <c r="E154" s="66" t="s">
        <v>46</v>
      </c>
      <c r="F154" s="139">
        <v>5500</v>
      </c>
      <c r="G154" s="65" t="s">
        <v>54</v>
      </c>
      <c r="H154" s="136">
        <v>5158</v>
      </c>
      <c r="I154" s="103"/>
      <c r="J154" s="67"/>
    </row>
    <row r="155" spans="1:11" ht="14.1" customHeight="1" thickBot="1">
      <c r="B155" s="62"/>
      <c r="C155" s="65"/>
      <c r="D155" s="136"/>
      <c r="E155" s="66"/>
      <c r="F155" s="139"/>
      <c r="G155" s="65" t="s">
        <v>55</v>
      </c>
      <c r="H155" s="136">
        <v>1541</v>
      </c>
      <c r="I155" s="103"/>
      <c r="J155" s="67"/>
    </row>
    <row r="156" spans="1:11" ht="14.1" customHeight="1" thickBot="1">
      <c r="B156" s="62"/>
      <c r="C156" s="68" t="s">
        <v>38</v>
      </c>
      <c r="D156" s="137">
        <v>77536</v>
      </c>
      <c r="E156" s="69" t="s">
        <v>69</v>
      </c>
      <c r="F156" s="137">
        <f>SUM(F152:F155)</f>
        <v>39739</v>
      </c>
      <c r="G156" s="70" t="s">
        <v>5</v>
      </c>
      <c r="H156" s="137">
        <f>SUM(H152:H155)</f>
        <v>26239</v>
      </c>
      <c r="I156" s="103"/>
      <c r="J156" s="67"/>
    </row>
    <row r="157" spans="1:11" ht="12.95" customHeight="1">
      <c r="B157" s="62"/>
      <c r="C157" s="19" t="s">
        <v>100</v>
      </c>
      <c r="D157" s="66"/>
      <c r="E157" s="66"/>
      <c r="F157" s="66"/>
      <c r="G157" s="71"/>
      <c r="H157" s="66"/>
      <c r="I157" s="103"/>
      <c r="J157" s="67"/>
    </row>
    <row r="158" spans="1:11" s="7" customFormat="1" ht="12.95" customHeight="1">
      <c r="B158" s="62"/>
      <c r="C158" s="106" t="s">
        <v>84</v>
      </c>
      <c r="D158" s="50"/>
      <c r="E158" s="50"/>
      <c r="F158" s="50"/>
      <c r="G158" s="50"/>
      <c r="H158" s="50"/>
      <c r="I158" s="100"/>
      <c r="J158" s="51"/>
      <c r="K158"/>
    </row>
    <row r="159" spans="1:11" s="7" customFormat="1" ht="12.95" customHeight="1">
      <c r="B159" s="62"/>
      <c r="C159" s="72"/>
      <c r="D159" s="50"/>
      <c r="E159" s="50"/>
      <c r="F159" s="50"/>
      <c r="G159" s="50"/>
      <c r="H159" s="50"/>
      <c r="I159" s="100"/>
      <c r="J159" s="51"/>
      <c r="K159"/>
    </row>
    <row r="160" spans="1:11" ht="12.95" customHeight="1" thickBot="1">
      <c r="B160" s="62"/>
      <c r="C160" s="38"/>
      <c r="D160" s="50"/>
      <c r="E160" s="50"/>
      <c r="F160" s="50"/>
      <c r="G160" s="50"/>
      <c r="H160" s="50"/>
      <c r="I160" s="100"/>
      <c r="J160" s="51"/>
    </row>
    <row r="161" spans="2:11" ht="18" customHeight="1">
      <c r="B161" s="397" t="s">
        <v>8</v>
      </c>
      <c r="C161" s="398"/>
      <c r="D161" s="398"/>
      <c r="E161" s="398"/>
      <c r="F161" s="398"/>
      <c r="G161" s="398"/>
      <c r="H161" s="398"/>
      <c r="I161" s="398"/>
      <c r="J161" s="399"/>
    </row>
    <row r="162" spans="2:11" ht="18" customHeight="1" thickBot="1">
      <c r="B162" s="73"/>
      <c r="C162" s="74"/>
      <c r="D162" s="74"/>
      <c r="E162" s="74"/>
      <c r="F162" s="74"/>
      <c r="G162" s="74"/>
      <c r="H162" s="74"/>
      <c r="I162" s="108"/>
      <c r="J162" s="75"/>
    </row>
    <row r="163" spans="2:11" s="4" customFormat="1" ht="48" customHeight="1" thickBot="1">
      <c r="B163" s="35"/>
      <c r="C163" s="150" t="s">
        <v>20</v>
      </c>
      <c r="D163" s="149" t="s">
        <v>21</v>
      </c>
      <c r="E163" s="89" t="str">
        <f>E20</f>
        <v>LANDET KVANTUM UKE 11</v>
      </c>
      <c r="F163" s="89" t="str">
        <f>F20</f>
        <v>LANDET KVANTUM T.O.M UKE 11</v>
      </c>
      <c r="G163" s="89" t="str">
        <f>H20</f>
        <v>RESTKVOTER</v>
      </c>
      <c r="H163" s="121" t="str">
        <f>I20</f>
        <v>LANDET KVANTUM T.O.M. UKE 11 2013</v>
      </c>
      <c r="I163" s="93"/>
      <c r="J163" s="37"/>
      <c r="K163"/>
    </row>
    <row r="164" spans="2:11" ht="14.1" customHeight="1">
      <c r="B164" s="62"/>
      <c r="C164" s="151" t="s">
        <v>17</v>
      </c>
      <c r="D164" s="323">
        <f>D165+D166+D167+D168+D169</f>
        <v>26239</v>
      </c>
      <c r="E164" s="260">
        <f>E165+E166+E167+E168+E169</f>
        <v>2187.9601000000007</v>
      </c>
      <c r="F164" s="260">
        <f>F165+F166+F167+F168+F169</f>
        <v>5603.7083000000002</v>
      </c>
      <c r="G164" s="260">
        <f t="shared" ref="G164" si="13">G165+G166+G167+G168+G169</f>
        <v>20635.291699999998</v>
      </c>
      <c r="H164" s="288">
        <f>H165+H166+H167+H168+H169</f>
        <v>9122.8158000000003</v>
      </c>
      <c r="I164" s="100"/>
      <c r="J164" s="76"/>
    </row>
    <row r="165" spans="2:11" ht="14.1" customHeight="1">
      <c r="B165" s="62"/>
      <c r="C165" s="152" t="s">
        <v>12</v>
      </c>
      <c r="D165" s="324">
        <v>15505</v>
      </c>
      <c r="E165" s="261">
        <v>2054.7305000000006</v>
      </c>
      <c r="F165" s="261">
        <v>4718.2691000000004</v>
      </c>
      <c r="G165" s="261">
        <f>D165-F165</f>
        <v>10786.730899999999</v>
      </c>
      <c r="H165" s="289">
        <v>7933.4870000000001</v>
      </c>
      <c r="I165" s="100"/>
      <c r="J165" s="76"/>
    </row>
    <row r="166" spans="2:11" ht="14.1" customHeight="1">
      <c r="B166" s="62"/>
      <c r="C166" s="153" t="s">
        <v>11</v>
      </c>
      <c r="D166" s="324">
        <v>4035</v>
      </c>
      <c r="E166" s="261">
        <v>70.605000000000018</v>
      </c>
      <c r="F166" s="261">
        <v>362.61</v>
      </c>
      <c r="G166" s="261">
        <f>D166-F166</f>
        <v>3672.39</v>
      </c>
      <c r="H166" s="289">
        <v>150.01740000000001</v>
      </c>
      <c r="I166" s="100"/>
      <c r="J166" s="76"/>
    </row>
    <row r="167" spans="2:11" ht="14.1" customHeight="1">
      <c r="B167" s="62"/>
      <c r="C167" s="153" t="s">
        <v>55</v>
      </c>
      <c r="D167" s="324">
        <v>1541</v>
      </c>
      <c r="E167" s="261">
        <v>60.587000000000046</v>
      </c>
      <c r="F167" s="261">
        <v>473.54020000000003</v>
      </c>
      <c r="G167" s="261">
        <f>D167-F167</f>
        <v>1067.4598000000001</v>
      </c>
      <c r="H167" s="289">
        <v>1019.9788</v>
      </c>
      <c r="I167" s="100"/>
      <c r="J167" s="76"/>
    </row>
    <row r="168" spans="2:11" ht="14.1" customHeight="1">
      <c r="B168" s="62"/>
      <c r="C168" s="153" t="s">
        <v>54</v>
      </c>
      <c r="D168" s="324">
        <v>4158</v>
      </c>
      <c r="E168" s="261">
        <v>2.0376000000000047</v>
      </c>
      <c r="F168" s="261">
        <v>49.289000000000001</v>
      </c>
      <c r="G168" s="261">
        <f>D168-F168</f>
        <v>4108.7110000000002</v>
      </c>
      <c r="H168" s="289">
        <v>19.332599999999999</v>
      </c>
      <c r="I168" s="100"/>
      <c r="J168" s="76"/>
    </row>
    <row r="169" spans="2:11" ht="14.1" customHeight="1" thickBot="1">
      <c r="B169" s="62"/>
      <c r="C169" s="154" t="s">
        <v>56</v>
      </c>
      <c r="D169" s="325">
        <v>1000</v>
      </c>
      <c r="E169" s="262"/>
      <c r="F169" s="262"/>
      <c r="G169" s="262">
        <f t="shared" ref="G169:G170" si="14">D169-F169</f>
        <v>1000</v>
      </c>
      <c r="H169" s="290"/>
      <c r="I169" s="100"/>
      <c r="J169" s="76"/>
    </row>
    <row r="170" spans="2:11" ht="14.1" customHeight="1" thickBot="1">
      <c r="B170" s="62"/>
      <c r="C170" s="155" t="s">
        <v>46</v>
      </c>
      <c r="D170" s="326">
        <v>5500</v>
      </c>
      <c r="E170" s="263"/>
      <c r="F170" s="263">
        <v>133.589</v>
      </c>
      <c r="G170" s="263">
        <f t="shared" si="14"/>
        <v>5366.4110000000001</v>
      </c>
      <c r="H170" s="291">
        <v>108.182</v>
      </c>
      <c r="I170" s="100"/>
      <c r="J170" s="76"/>
    </row>
    <row r="171" spans="2:11" ht="14.1" customHeight="1">
      <c r="B171" s="62"/>
      <c r="C171" s="151" t="s">
        <v>18</v>
      </c>
      <c r="D171" s="323">
        <v>8000</v>
      </c>
      <c r="E171" s="260">
        <v>89.707600000000014</v>
      </c>
      <c r="F171" s="260">
        <v>555.029</v>
      </c>
      <c r="G171" s="260">
        <f>D171-F171</f>
        <v>7444.9709999999995</v>
      </c>
      <c r="H171" s="288">
        <v>3734.0454</v>
      </c>
      <c r="I171" s="100"/>
      <c r="J171" s="76"/>
    </row>
    <row r="172" spans="2:11" ht="14.1" customHeight="1">
      <c r="B172" s="62"/>
      <c r="C172" s="153" t="s">
        <v>36</v>
      </c>
      <c r="D172" s="324"/>
      <c r="E172" s="261"/>
      <c r="F172" s="261">
        <v>158.8398</v>
      </c>
      <c r="G172" s="261"/>
      <c r="H172" s="289">
        <v>2867.0529999999999</v>
      </c>
      <c r="I172" s="100"/>
      <c r="J172" s="51"/>
    </row>
    <row r="173" spans="2:11" ht="14.1" customHeight="1" thickBot="1">
      <c r="B173" s="62"/>
      <c r="C173" s="156" t="s">
        <v>57</v>
      </c>
      <c r="D173" s="327"/>
      <c r="E173" s="264">
        <v>89.70760000000007</v>
      </c>
      <c r="F173" s="264">
        <f>F171-F172</f>
        <v>396.18920000000003</v>
      </c>
      <c r="G173" s="264"/>
      <c r="H173" s="292">
        <f>H171-H172</f>
        <v>866.99240000000009</v>
      </c>
      <c r="I173" s="103"/>
      <c r="J173" s="51"/>
    </row>
    <row r="174" spans="2:11" ht="14.1" customHeight="1" thickBot="1">
      <c r="B174" s="62"/>
      <c r="C174" s="157" t="s">
        <v>13</v>
      </c>
      <c r="D174" s="328">
        <v>10</v>
      </c>
      <c r="E174" s="265"/>
      <c r="F174" s="265"/>
      <c r="G174" s="265">
        <f>D174-F174</f>
        <v>10</v>
      </c>
      <c r="H174" s="293"/>
      <c r="I174" s="100"/>
      <c r="J174" s="51"/>
    </row>
    <row r="175" spans="2:11" ht="14.1" customHeight="1" thickBot="1">
      <c r="B175" s="62"/>
      <c r="C175" s="155" t="s">
        <v>58</v>
      </c>
      <c r="D175" s="326"/>
      <c r="E175" s="263">
        <v>4</v>
      </c>
      <c r="F175" s="263">
        <v>11</v>
      </c>
      <c r="G175" s="263">
        <f>D175-F175</f>
        <v>-11</v>
      </c>
      <c r="H175" s="291">
        <v>18</v>
      </c>
      <c r="I175" s="100"/>
      <c r="J175" s="51"/>
    </row>
    <row r="176" spans="2:11" s="4" customFormat="1" ht="14.1" customHeight="1" thickBot="1">
      <c r="B176" s="35"/>
      <c r="C176" s="158" t="s">
        <v>9</v>
      </c>
      <c r="D176" s="329">
        <f>D164+D170+D171</f>
        <v>39739</v>
      </c>
      <c r="E176" s="332">
        <f>E164+E170+E171+E174+E175</f>
        <v>2281.6677000000009</v>
      </c>
      <c r="F176" s="332">
        <f>F164+F170+F171+F174+F175</f>
        <v>6303.3263000000006</v>
      </c>
      <c r="G176" s="332">
        <f>G164+G170+G171+G174+G175</f>
        <v>33445.673699999999</v>
      </c>
      <c r="H176" s="278">
        <f>H164+H170+H171+H174+H175</f>
        <v>12983.0432</v>
      </c>
      <c r="I176" s="247"/>
      <c r="J176" s="37"/>
      <c r="K176"/>
    </row>
    <row r="177" spans="1:11" s="4" customFormat="1" ht="14.1" customHeight="1">
      <c r="B177" s="35"/>
      <c r="C177" s="85"/>
      <c r="D177" s="86"/>
      <c r="E177" s="86"/>
      <c r="F177" s="86"/>
      <c r="G177" s="86"/>
      <c r="H177" s="36"/>
      <c r="I177" s="93"/>
      <c r="J177" s="37"/>
      <c r="K177"/>
    </row>
    <row r="178" spans="1:11" ht="14.1" customHeight="1" thickBot="1">
      <c r="B178" s="77"/>
      <c r="C178" s="87" t="s">
        <v>59</v>
      </c>
      <c r="D178" s="87"/>
      <c r="E178" s="87"/>
      <c r="F178" s="87"/>
      <c r="G178" s="87"/>
      <c r="H178" s="78"/>
      <c r="I178" s="78"/>
      <c r="J178" s="79"/>
    </row>
    <row r="179" spans="1:11" ht="14.1" customHeight="1" thickTop="1"/>
    <row r="180" spans="1:11" ht="14.1" customHeight="1"/>
    <row r="181" spans="1:11" ht="14.1" customHeight="1">
      <c r="F181" s="246"/>
    </row>
    <row r="182" spans="1:11" s="49" customFormat="1" ht="17.100000000000001" customHeight="1" thickBot="1">
      <c r="A182" s="99"/>
      <c r="B182" s="101"/>
      <c r="C182" s="122" t="s">
        <v>60</v>
      </c>
      <c r="D182" s="101"/>
      <c r="E182" s="101"/>
      <c r="F182" s="101"/>
      <c r="G182" s="101"/>
      <c r="H182" s="101"/>
      <c r="I182" s="101"/>
      <c r="J182" s="99"/>
      <c r="K182"/>
    </row>
    <row r="183" spans="1:11" ht="17.100000000000001" customHeight="1" thickTop="1">
      <c r="B183" s="402" t="s">
        <v>1</v>
      </c>
      <c r="C183" s="403"/>
      <c r="D183" s="403"/>
      <c r="E183" s="403"/>
      <c r="F183" s="403"/>
      <c r="G183" s="403"/>
      <c r="H183" s="403"/>
      <c r="I183" s="403"/>
      <c r="J183" s="404"/>
    </row>
    <row r="184" spans="1:11" ht="14.1" customHeight="1" thickBot="1">
      <c r="B184" s="102"/>
      <c r="C184" s="100"/>
      <c r="D184" s="100"/>
      <c r="E184" s="100"/>
      <c r="F184" s="100"/>
      <c r="G184" s="100"/>
      <c r="H184" s="100"/>
      <c r="I184" s="100"/>
      <c r="J184" s="91"/>
    </row>
    <row r="185" spans="1:11" s="4" customFormat="1" ht="14.1" customHeight="1" thickBot="1">
      <c r="B185" s="92"/>
      <c r="C185" s="400" t="s">
        <v>2</v>
      </c>
      <c r="D185" s="401"/>
      <c r="E185" s="400" t="s">
        <v>65</v>
      </c>
      <c r="F185" s="401"/>
      <c r="G185" s="93"/>
      <c r="H185" s="93"/>
      <c r="I185" s="93"/>
      <c r="J185" s="88"/>
      <c r="K185"/>
    </row>
    <row r="186" spans="1:11" ht="16.5" customHeight="1">
      <c r="B186" s="94"/>
      <c r="C186" s="63" t="s">
        <v>103</v>
      </c>
      <c r="D186" s="140">
        <v>4911</v>
      </c>
      <c r="E186" s="110" t="s">
        <v>53</v>
      </c>
      <c r="F186" s="140"/>
      <c r="G186" s="95"/>
      <c r="H186" s="95"/>
      <c r="I186" s="95"/>
      <c r="J186" s="91"/>
    </row>
    <row r="187" spans="1:11" ht="14.1" customHeight="1">
      <c r="B187" s="94"/>
      <c r="C187" s="65" t="s">
        <v>104</v>
      </c>
      <c r="D187" s="141">
        <v>25842</v>
      </c>
      <c r="E187" s="112" t="s">
        <v>61</v>
      </c>
      <c r="F187" s="141"/>
      <c r="G187" s="95"/>
      <c r="H187" s="95"/>
      <c r="I187" s="95"/>
      <c r="J187" s="91"/>
    </row>
    <row r="188" spans="1:11" ht="14.1" customHeight="1">
      <c r="B188" s="94"/>
      <c r="C188" s="111"/>
      <c r="D188" s="141"/>
      <c r="E188" s="113" t="s">
        <v>44</v>
      </c>
      <c r="F188" s="141"/>
      <c r="G188" s="114"/>
      <c r="H188" s="95"/>
      <c r="I188" s="95"/>
      <c r="J188" s="91"/>
    </row>
    <row r="189" spans="1:11" ht="14.1" customHeight="1" thickBot="1">
      <c r="B189" s="94"/>
      <c r="C189" s="111"/>
      <c r="D189" s="141"/>
      <c r="E189" s="115"/>
      <c r="F189" s="143"/>
      <c r="G189" s="114"/>
      <c r="H189" s="95"/>
      <c r="I189" s="95"/>
      <c r="J189" s="91"/>
    </row>
    <row r="190" spans="1:11" ht="14.1" customHeight="1" thickBot="1">
      <c r="B190" s="94"/>
      <c r="C190" s="116" t="s">
        <v>38</v>
      </c>
      <c r="D190" s="142">
        <v>27799</v>
      </c>
      <c r="E190" s="117" t="s">
        <v>7</v>
      </c>
      <c r="F190" s="142"/>
      <c r="G190" s="114"/>
      <c r="H190" s="95"/>
      <c r="I190" s="95"/>
      <c r="J190" s="91"/>
    </row>
    <row r="191" spans="1:11" ht="13.5" customHeight="1">
      <c r="B191" s="102"/>
      <c r="C191" s="104" t="s">
        <v>101</v>
      </c>
      <c r="D191" s="103"/>
      <c r="E191" s="103"/>
      <c r="F191" s="103"/>
      <c r="G191" s="105"/>
      <c r="H191" s="100"/>
      <c r="I191" s="100"/>
      <c r="J191" s="91"/>
    </row>
    <row r="192" spans="1:11" ht="14.25" customHeight="1">
      <c r="B192" s="102"/>
      <c r="C192" s="106" t="s">
        <v>102</v>
      </c>
      <c r="D192" s="100"/>
      <c r="E192" s="100"/>
      <c r="F192" s="100"/>
      <c r="G192" s="100"/>
      <c r="H192" s="100"/>
      <c r="I192" s="100"/>
      <c r="J192" s="91"/>
    </row>
    <row r="193" spans="2:11" ht="14.1" customHeight="1" thickBot="1">
      <c r="B193" s="102"/>
      <c r="C193" s="106" t="s">
        <v>85</v>
      </c>
      <c r="D193" s="100"/>
      <c r="E193" s="100"/>
      <c r="F193" s="100"/>
      <c r="G193" s="100"/>
      <c r="H193" s="100"/>
      <c r="I193" s="100"/>
      <c r="J193" s="91"/>
    </row>
    <row r="194" spans="2:11" ht="17.100000000000001" customHeight="1">
      <c r="B194" s="397" t="s">
        <v>8</v>
      </c>
      <c r="C194" s="398"/>
      <c r="D194" s="398"/>
      <c r="E194" s="398"/>
      <c r="F194" s="398"/>
      <c r="G194" s="398"/>
      <c r="H194" s="398"/>
      <c r="I194" s="398"/>
      <c r="J194" s="399"/>
    </row>
    <row r="195" spans="2:11" ht="17.100000000000001" customHeight="1" thickBot="1">
      <c r="B195" s="107"/>
      <c r="C195" s="108"/>
      <c r="D195" s="108"/>
      <c r="E195" s="108"/>
      <c r="F195" s="108"/>
      <c r="G195" s="108"/>
      <c r="H195" s="108"/>
      <c r="I195" s="108"/>
      <c r="J195" s="109"/>
    </row>
    <row r="196" spans="2:11" ht="62.25" customHeight="1" thickBot="1">
      <c r="B196" s="102"/>
      <c r="C196" s="150" t="s">
        <v>20</v>
      </c>
      <c r="D196" s="159" t="s">
        <v>21</v>
      </c>
      <c r="E196" s="89" t="str">
        <f>E20</f>
        <v>LANDET KVANTUM UKE 11</v>
      </c>
      <c r="F196" s="89" t="str">
        <f>F20</f>
        <v>LANDET KVANTUM T.O.M UKE 11</v>
      </c>
      <c r="G196" s="89" t="str">
        <f>H20</f>
        <v>RESTKVOTER</v>
      </c>
      <c r="H196" s="121" t="str">
        <f>I20</f>
        <v>LANDET KVANTUM T.O.M. UKE 11 2013</v>
      </c>
      <c r="I196" s="100"/>
      <c r="J196" s="91"/>
    </row>
    <row r="197" spans="2:11" s="126" customFormat="1" ht="14.1" customHeight="1" thickBot="1">
      <c r="B197" s="123"/>
      <c r="C197" s="157" t="s">
        <v>61</v>
      </c>
      <c r="D197" s="282"/>
      <c r="E197" s="282">
        <v>55.992699999999999</v>
      </c>
      <c r="F197" s="282">
        <v>149.9556</v>
      </c>
      <c r="G197" s="282"/>
      <c r="H197" s="283">
        <v>276.02100000000002</v>
      </c>
      <c r="I197" s="124"/>
      <c r="J197" s="125"/>
      <c r="K197"/>
    </row>
    <row r="198" spans="2:11" ht="14.1" customHeight="1" thickBot="1">
      <c r="B198" s="102"/>
      <c r="C198" s="160" t="s">
        <v>53</v>
      </c>
      <c r="D198" s="282"/>
      <c r="E198" s="282">
        <v>75.96690000000001</v>
      </c>
      <c r="F198" s="282">
        <v>280.03280000000001</v>
      </c>
      <c r="G198" s="282"/>
      <c r="H198" s="283">
        <v>543.83730000000003</v>
      </c>
      <c r="I198" s="148"/>
      <c r="J198" s="91"/>
    </row>
    <row r="199" spans="2:11" s="126" customFormat="1" ht="14.1" customHeight="1" thickBot="1">
      <c r="B199" s="123"/>
      <c r="C199" s="155" t="s">
        <v>44</v>
      </c>
      <c r="D199" s="284"/>
      <c r="E199" s="284"/>
      <c r="F199" s="284"/>
      <c r="G199" s="284"/>
      <c r="H199" s="285"/>
      <c r="I199" s="124"/>
      <c r="J199" s="125"/>
      <c r="K199"/>
    </row>
    <row r="200" spans="2:11" s="126" customFormat="1" ht="14.1" customHeight="1" thickBot="1">
      <c r="B200" s="118"/>
      <c r="C200" s="155" t="s">
        <v>68</v>
      </c>
      <c r="D200" s="284"/>
      <c r="E200" s="284">
        <v>1</v>
      </c>
      <c r="F200" s="284">
        <v>6</v>
      </c>
      <c r="G200" s="284"/>
      <c r="H200" s="285">
        <v>10</v>
      </c>
      <c r="I200" s="119"/>
      <c r="J200" s="120"/>
      <c r="K200"/>
    </row>
    <row r="201" spans="2:11" ht="14.1" customHeight="1" thickBot="1">
      <c r="B201" s="102"/>
      <c r="C201" s="158" t="s">
        <v>62</v>
      </c>
      <c r="D201" s="286">
        <v>2330</v>
      </c>
      <c r="E201" s="286">
        <f>SUM(E197:E200)</f>
        <v>132.95960000000002</v>
      </c>
      <c r="F201" s="286">
        <f>SUM(F197:F200)</f>
        <v>435.98840000000001</v>
      </c>
      <c r="G201" s="286">
        <f>D201-F201</f>
        <v>1894.0116</v>
      </c>
      <c r="H201" s="287">
        <f>H197+H198+H199+H200</f>
        <v>829.8583000000001</v>
      </c>
      <c r="I201" s="100"/>
      <c r="J201" s="91"/>
    </row>
    <row r="202" spans="2:11" s="90" customFormat="1" ht="14.1" customHeight="1">
      <c r="B202" s="102"/>
      <c r="C202" s="85"/>
      <c r="D202" s="127"/>
      <c r="E202" s="127"/>
      <c r="F202" s="127"/>
      <c r="G202" s="127"/>
      <c r="H202" s="100"/>
      <c r="I202" s="100"/>
      <c r="J202" s="91"/>
      <c r="K202"/>
    </row>
    <row r="203" spans="2:11" ht="14.1" customHeight="1" thickBot="1">
      <c r="B203" s="96"/>
      <c r="C203" s="97"/>
      <c r="D203" s="97"/>
      <c r="E203" s="97"/>
      <c r="F203" s="97"/>
      <c r="G203" s="147"/>
      <c r="H203" s="97"/>
      <c r="I203" s="97"/>
      <c r="J203" s="98"/>
    </row>
    <row r="204" spans="2:11" ht="8.4499999999999993" customHeight="1" thickTop="1"/>
    <row r="205" spans="2:11" ht="14.1" hidden="1" customHeight="1"/>
    <row r="206" spans="2:11" ht="14.1" hidden="1" customHeight="1"/>
    <row r="207" spans="2:11" ht="14.1" hidden="1" customHeight="1">
      <c r="G207" s="84"/>
    </row>
    <row r="208" spans="2:11" ht="14.1" hidden="1" customHeight="1">
      <c r="F208" s="84"/>
    </row>
    <row r="209" ht="14.1" hidden="1" customHeight="1"/>
    <row r="210" ht="14.1" hidden="1" customHeight="1"/>
    <row r="211" ht="14.1" hidden="1" customHeight="1"/>
    <row r="212" ht="14.1" hidden="1" customHeight="1"/>
    <row r="213" ht="14.1" hidden="1" customHeight="1"/>
    <row r="214" ht="14.1" hidden="1" customHeight="1"/>
    <row r="215" ht="14.1" hidden="1" customHeight="1"/>
    <row r="216" ht="14.1" hidden="1" customHeight="1"/>
    <row r="217" ht="14.1" hidden="1" customHeight="1"/>
    <row r="218" ht="14.1" hidden="1" customHeight="1"/>
    <row r="219" ht="14.1" hidden="1" customHeight="1"/>
    <row r="220" ht="14.1" hidden="1" customHeight="1"/>
    <row r="221" ht="14.1" hidden="1" customHeight="1"/>
    <row r="222" ht="14.1" hidden="1" customHeight="1"/>
    <row r="223" ht="14.1" hidden="1" customHeight="1"/>
    <row r="224" ht="14.1" hidden="1" customHeight="1"/>
    <row r="225" ht="14.1" hidden="1" customHeight="1"/>
    <row r="226" ht="14.1" hidden="1" customHeight="1"/>
    <row r="227" ht="14.1" hidden="1" customHeight="1"/>
    <row r="228" ht="14.1" hidden="1" customHeight="1"/>
    <row r="229" ht="14.1" hidden="1" customHeight="1"/>
    <row r="230" ht="14.1" hidden="1" customHeight="1"/>
    <row r="231" ht="14.1" hidden="1" customHeight="1"/>
    <row r="232" ht="14.1" hidden="1" customHeight="1"/>
    <row r="233" ht="14.1" hidden="1" customHeight="1"/>
    <row r="234" ht="14.1" hidden="1" customHeight="1"/>
    <row r="235" ht="14.1" hidden="1" customHeight="1"/>
    <row r="236" ht="14.1" hidden="1" customHeight="1"/>
    <row r="237" ht="14.1" hidden="1" customHeight="1"/>
    <row r="238" ht="14.1" hidden="1" customHeight="1"/>
    <row r="239" ht="14.1" hidden="1" customHeight="1"/>
    <row r="240" ht="14.1" hidden="1" customHeight="1"/>
    <row r="241" ht="14.1" hidden="1" customHeight="1"/>
    <row r="242" ht="14.1" hidden="1" customHeight="1"/>
    <row r="243" ht="14.1" hidden="1" customHeight="1"/>
    <row r="244" ht="14.1" hidden="1" customHeight="1"/>
    <row r="245" ht="14.1" hidden="1" customHeight="1"/>
    <row r="246" ht="14.1" hidden="1" customHeight="1"/>
    <row r="247" ht="14.1" hidden="1" customHeight="1"/>
    <row r="248" ht="14.1" hidden="1" customHeight="1"/>
    <row r="249" ht="14.1" hidden="1" customHeight="1"/>
    <row r="250" ht="14.1" hidden="1" customHeight="1"/>
    <row r="251" ht="14.1" hidden="1" customHeight="1"/>
    <row r="252" ht="14.1" hidden="1" customHeight="1"/>
    <row r="253" ht="14.1" hidden="1" customHeight="1"/>
    <row r="254" ht="14.1" hidden="1" customHeight="1"/>
    <row r="255" ht="14.1" hidden="1" customHeight="1"/>
    <row r="256" ht="14.1" hidden="1" customHeight="1"/>
    <row r="257" ht="14.1" hidden="1" customHeight="1"/>
    <row r="258" ht="14.1" hidden="1" customHeight="1"/>
    <row r="259" ht="14.1" hidden="1" customHeight="1"/>
    <row r="260" ht="14.1" hidden="1" customHeight="1"/>
    <row r="261" ht="14.1" hidden="1" customHeight="1"/>
    <row r="262" ht="14.1" hidden="1" customHeight="1"/>
    <row r="263" ht="14.1" hidden="1" customHeight="1"/>
    <row r="264" ht="14.1" hidden="1" customHeight="1"/>
    <row r="265" ht="14.1" hidden="1" customHeight="1"/>
    <row r="266" ht="14.1" hidden="1" customHeight="1"/>
    <row r="267" ht="14.1" hidden="1" customHeight="1"/>
    <row r="268" ht="14.1" hidden="1" customHeight="1"/>
    <row r="269" ht="14.1" hidden="1" customHeight="1"/>
    <row r="270" ht="14.1" hidden="1" customHeight="1"/>
    <row r="271" ht="14.1" hidden="1" customHeight="1"/>
    <row r="272" ht="14.1" hidden="1" customHeight="1"/>
    <row r="273" ht="14.1" hidden="1" customHeight="1"/>
    <row r="274" ht="14.1" hidden="1" customHeight="1"/>
    <row r="275" ht="14.1" hidden="1" customHeight="1"/>
    <row r="276" ht="14.1" hidden="1" customHeight="1"/>
    <row r="277" ht="14.1" hidden="1" customHeight="1"/>
    <row r="278" ht="14.1" hidden="1" customHeight="1"/>
    <row r="279" ht="14.1" hidden="1" customHeight="1"/>
    <row r="280" ht="14.1" hidden="1" customHeight="1"/>
    <row r="281" ht="14.1" hidden="1" customHeight="1"/>
    <row r="282" ht="14.1" hidden="1" customHeight="1"/>
    <row r="283" ht="14.1" hidden="1" customHeight="1"/>
    <row r="284" ht="14.1" hidden="1" customHeight="1"/>
    <row r="285" ht="14.1" hidden="1" customHeight="1"/>
    <row r="286" ht="14.1" hidden="1" customHeight="1"/>
    <row r="287" ht="14.1" hidden="1" customHeight="1"/>
    <row r="288" ht="14.1" hidden="1" customHeight="1"/>
    <row r="289" ht="14.1" hidden="1" customHeight="1"/>
    <row r="290" ht="14.1" hidden="1" customHeight="1"/>
    <row r="291" ht="14.1" hidden="1" customHeight="1"/>
    <row r="292" ht="14.1" hidden="1" customHeight="1"/>
    <row r="293" ht="14.1" hidden="1" customHeight="1"/>
    <row r="294" ht="14.1" hidden="1" customHeight="1"/>
    <row r="295" ht="14.1" hidden="1" customHeight="1"/>
    <row r="296" ht="14.1" hidden="1" customHeight="1"/>
    <row r="297" ht="14.1" hidden="1" customHeight="1"/>
    <row r="298" ht="14.1" hidden="1" customHeight="1"/>
    <row r="299" ht="14.1" hidden="1" customHeight="1"/>
    <row r="300" ht="14.1" hidden="1" customHeight="1"/>
    <row r="301" ht="14.1" hidden="1" customHeight="1"/>
    <row r="302" ht="14.1" hidden="1" customHeight="1"/>
    <row r="303" ht="14.1" hidden="1" customHeight="1"/>
    <row r="304" ht="14.1" hidden="1" customHeight="1"/>
    <row r="305" ht="14.1" hidden="1" customHeight="1"/>
    <row r="306" ht="14.1" hidden="1" customHeight="1"/>
    <row r="307" ht="14.1" hidden="1" customHeight="1"/>
    <row r="308" ht="14.1" hidden="1" customHeight="1"/>
    <row r="309" ht="14.1" hidden="1" customHeight="1"/>
    <row r="310" ht="14.1" hidden="1" customHeight="1"/>
    <row r="311" ht="14.1" hidden="1" customHeight="1"/>
    <row r="312" ht="15" hidden="1" customHeight="1"/>
    <row r="313" ht="15" hidden="1" customHeight="1"/>
    <row r="314" ht="15" hidden="1" customHeight="1"/>
    <row r="315" ht="15" hidden="1" customHeight="1"/>
  </sheetData>
  <customSheetViews>
    <customSheetView guid="{14D440E4-F18A-4F78-9989-38C1B133222D}" scale="60" showPageBreaks="1" showGridLines="0" fitToPage="1" printArea="1" hiddenRows="1" hiddenColumns="1" view="pageBreakPreview" showRuler="0">
      <selection activeCell="K1" sqref="K1:K1048576"/>
      <rowBreaks count="2" manualBreakCount="2">
        <brk id="73" max="16383" man="1"/>
        <brk id="147" max="16383" man="1"/>
      </rowBreaks>
      <pageMargins left="7.874015748031496E-2" right="0.23622047244094491" top="0.59055118110236227" bottom="0.27559055118110237" header="0.11811023622047245" footer="7.874015748031496E-2"/>
      <pageSetup paperSize="9" scale="67" fitToHeight="0" orientation="portrait" r:id="rId1"/>
      <headerFooter>
        <oddHeader xml:space="preserve">&amp;LForeløpig statistikk&amp;C&amp;"-,Fet"&amp;12Pr. uke 39
&amp;"-,Normal"&amp;11(iht. motatte landings- og sluttsedler fra fiskesalgslagene; alle tallstørrelser i hele tonn)&amp;R01.10.2013
</oddHeader>
        <oddFooter>&amp;LFiskeridirektoratet&amp;CReguleringsseksjonen&amp;RRune P. Mjørlund</oddFooter>
      </headerFooter>
    </customSheetView>
  </customSheetViews>
  <mergeCells count="32">
    <mergeCell ref="C16:I17"/>
    <mergeCell ref="B194:J194"/>
    <mergeCell ref="C185:D185"/>
    <mergeCell ref="E185:F185"/>
    <mergeCell ref="B183:J183"/>
    <mergeCell ref="C51:D51"/>
    <mergeCell ref="C151:D151"/>
    <mergeCell ref="E151:F151"/>
    <mergeCell ref="G151:H151"/>
    <mergeCell ref="B161:J161"/>
    <mergeCell ref="C112:D112"/>
    <mergeCell ref="E112:F112"/>
    <mergeCell ref="G112:H112"/>
    <mergeCell ref="B119:J119"/>
    <mergeCell ref="B149:J149"/>
    <mergeCell ref="B49:J49"/>
    <mergeCell ref="B110:J110"/>
    <mergeCell ref="B18:J18"/>
    <mergeCell ref="B74:J74"/>
    <mergeCell ref="C76:D76"/>
    <mergeCell ref="E76:F76"/>
    <mergeCell ref="G76:H76"/>
    <mergeCell ref="B84:J84"/>
    <mergeCell ref="B57:J57"/>
    <mergeCell ref="D59:D61"/>
    <mergeCell ref="G59:G61"/>
    <mergeCell ref="C69:E69"/>
    <mergeCell ref="B2:J2"/>
    <mergeCell ref="B7:J7"/>
    <mergeCell ref="C9:D9"/>
    <mergeCell ref="E9:F9"/>
    <mergeCell ref="G9:H9"/>
  </mergeCells>
  <pageMargins left="7.874015748031496E-2" right="0.23622047244094491" top="0.59055118110236227" bottom="0.27559055118110237" header="0.11811023622047245" footer="7.874015748031496E-2"/>
  <pageSetup paperSize="9" scale="67" fitToHeight="0" orientation="portrait" r:id="rId2"/>
  <headerFooter>
    <oddHeader xml:space="preserve">&amp;LForeløpig statistikk&amp;C&amp;"-,Fet"&amp;12Pr. uke 11
&amp;"-,Normal"&amp;11(iht. motatte landings- og sluttsedler fra fiskesalgslagene; alle tallstørrelser i hele tonn)&amp;R18.03.2014
</oddHeader>
    <oddFooter>&amp;LFiskeridirektoratet&amp;CReguleringsseksjonen&amp;RRune P. Mjørlund</oddFooter>
  </headerFooter>
  <rowBreaks count="2" manualBreakCount="2">
    <brk id="70" max="16383" man="1"/>
    <brk id="145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Navngitte områder</vt:lpstr>
      </vt:variant>
      <vt:variant>
        <vt:i4>1</vt:i4>
      </vt:variant>
    </vt:vector>
  </HeadingPairs>
  <TitlesOfParts>
    <vt:vector size="2" baseType="lpstr">
      <vt:lpstr>UKE_11_2014</vt:lpstr>
      <vt:lpstr>UKE_11_2014!Utskriftsområde</vt:lpstr>
    </vt:vector>
  </TitlesOfParts>
  <Company>Fiskeridirektoratet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Ukestatistikk</dc:title>
  <dc:creator>Rune P. Mjørlund</dc:creator>
  <cp:keywords>torsk, hyse, sei, blåkveite, kvote, fangst</cp:keywords>
  <cp:lastModifiedBy>joloy</cp:lastModifiedBy>
  <cp:lastPrinted>2014-03-18T09:47:38Z</cp:lastPrinted>
  <dcterms:created xsi:type="dcterms:W3CDTF">2011-07-06T12:13:20Z</dcterms:created>
  <dcterms:modified xsi:type="dcterms:W3CDTF">2014-03-18T10:56:37Z</dcterms:modified>
</cp:coreProperties>
</file>