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0\"/>
    </mc:Choice>
  </mc:AlternateContent>
  <bookViews>
    <workbookView xWindow="0" yWindow="0" windowWidth="28800" windowHeight="14820" tabRatio="413"/>
  </bookViews>
  <sheets>
    <sheet name="UKE_10_2019" sheetId="1" r:id="rId1"/>
  </sheets>
  <definedNames>
    <definedName name="Z_14D440E4_F18A_4F78_9989_38C1B133222D_.wvu.Cols" localSheetId="0" hidden="1">UKE_10_2019!#REF!</definedName>
    <definedName name="Z_14D440E4_F18A_4F78_9989_38C1B133222D_.wvu.PrintArea" localSheetId="0" hidden="1">UKE_10_2019!$B$1:$M$246</definedName>
    <definedName name="Z_14D440E4_F18A_4F78_9989_38C1B133222D_.wvu.Rows" localSheetId="0" hidden="1">UKE_10_2019!$358:$1048576,UKE_10_2019!$247:$357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F31" i="1" l="1"/>
  <c r="H39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<sst xmlns="http://schemas.openxmlformats.org/spreadsheetml/2006/main" count="255" uniqueCount="129">
  <si>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</si>
  <si>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</si>
  <si>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</si>
  <si>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</si>
  <si>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</si>
  <si>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</si>
  <si>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</si>
  <si>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</si>
  <si>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</si>
  <si>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</si>
  <si>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</si>
  <si>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</si>
  <si>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</si>
  <si>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</si>
  <si>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</si>
  <si>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</si>
  <si>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</si>
  <si>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</si>
  <si>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</si>
  <si>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</si>
  <si>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</si>
  <si>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</si>
  <si>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</si>
  <si>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</si>
  <si>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</si>
  <si>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</si>
  <si>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</si>
  <si>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</si>
  <si>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</si>
  <si>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</si>
  <si>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</si>
  <si>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</si>
  <si>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</si>
  <si>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</si>
  <si>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</si>
  <si>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</si>
  <si>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</si>
  <si>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</si>
  <si>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</si>
  <si>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</si>
  <si>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</si>
  <si>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</si>
  <si>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</si>
  <si>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</si>
  <si>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</si>
  <si>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</si>
  <si>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</si>
  <si>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</si>
  <si>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</si>
  <si>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</si>
  <si>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</si>
  <si>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</si>
  <si>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</si>
  <si>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</si>
  <si>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</si>
  <si>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</si>
  <si>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</si>
  <si>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</si>
  <si>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</si>
  <si>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</si>
  <si>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</si>
  <si>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</si>
  <si>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</si>
  <si>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</si>
  <si>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</si>
  <si>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</si>
  <si>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</si>
  <si>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</si>
  <si>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</si>
  <si>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</si>
  <si>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</si>
  <si>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</si>
  <si>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</si>
  <si>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</si>
  <si>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</si>
  <si>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</si>
  <si>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</si>
  <si>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</si>
  <si>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</si>
  <si>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</si>
  <si>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</si>
  <si>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</si>
  <si>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</si>
  <si>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</si>
  <si>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</si>
  <si>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</si>
  <si>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</si>
  <si>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</si>
  <si>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</si>
  <si>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</si>
  <si>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</si>
  <si>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</si>
  <si>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</si>
  <si>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</si>
  <si>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</si>
  <si>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</si>
  <si>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</si>
  <si>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</si>
  <si>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</si>
  <si>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</si>
  <si>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</si>
  <si>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</si>
  <si>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</si>
  <si>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</si>
  <si>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</si>
  <si>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</si>
  <si>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</si>
  <si>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</si>
  <si>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</si>
  <si>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</si>
  <si>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</si>
  <si>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</si>
  <si>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</si>
  <si>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</si>
  <si>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</si>
  <si>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</si>
  <si>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</si>
  <si>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</si>
  <si>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</si>
  <si>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</si>
  <si>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</si>
  <si>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</si>
  <si>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</si>
  <si>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10</t>
  </si>
  <si>
    <t>LANDET KVANTUM T.O.M UKE 10</t>
  </si>
  <si>
    <t>LANDET KVANTUM T.O.M. UKE 10 2018</t>
  </si>
  <si>
    <r>
      <t xml:space="preserve">3 </t>
    </r>
    <r>
      <rPr>
        <sz val="9"/>
        <color theme="1"/>
        <rFont val="Calibri"/>
        <family val="2"/>
      </rPr>
      <t>Registrert rekreasjonsfiske utgjør 249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</si>
  <si>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</si>
  <si>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70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</si>
</sst>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1048576" zoomScaleNormal="115" workbookViewId="0">
      <selection activeCell="H42" sqref="H42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27" t="s">
        <v>88</v>
      </c>
      <c r="C2" s="428"/>
      <c r="D2" s="428"/>
      <c r="E2" s="428"/>
      <c r="F2" s="428"/>
      <c r="G2" s="428"/>
      <c r="H2" s="428"/>
      <c r="I2" s="428"/>
      <c r="J2" s="428"/>
      <c r="K2" s="42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0"/>
      <c r="C7" s="431"/>
      <c r="D7" s="431"/>
      <c r="E7" s="431"/>
      <c r="F7" s="431"/>
      <c r="G7" s="431"/>
      <c r="H7" s="431"/>
      <c r="I7" s="431"/>
      <c r="J7" s="431"/>
      <c r="K7" s="432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3" t="s">
        <v>2</v>
      </c>
      <c r="D9" s="434"/>
      <c r="E9" s="433" t="s">
        <v>20</v>
      </c>
      <c r="F9" s="434"/>
      <c r="G9" s="433" t="s">
        <v>21</v>
      </c>
      <c r="H9" s="434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5" t="s">
        <v>8</v>
      </c>
      <c r="C17" s="436"/>
      <c r="D17" s="436"/>
      <c r="E17" s="436"/>
      <c r="F17" s="436"/>
      <c r="G17" s="436"/>
      <c r="H17" s="436"/>
      <c r="I17" s="436"/>
      <c r="J17" s="436"/>
      <c r="K17" s="437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335.57866999999999</v>
      </c>
      <c r="G20" s="328">
        <f>G21+G22</f>
        <v>26762.38032</v>
      </c>
      <c r="H20" s="328"/>
      <c r="I20" s="328">
        <f>I22+I21</f>
        <v>71516.619680000003</v>
      </c>
      <c r="J20" s="329">
        <f>J22+J21</f>
        <v>30956.747719999999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332.73917</v>
      </c>
      <c r="G21" s="330">
        <v>26735.20782</v>
      </c>
      <c r="H21" s="330"/>
      <c r="I21" s="330">
        <f>E21-G21</f>
        <v>70733.792180000004</v>
      </c>
      <c r="J21" s="331">
        <v>30826.68766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2.8395000000000001</v>
      </c>
      <c r="G22" s="332">
        <v>27.172499999999999</v>
      </c>
      <c r="H22" s="332"/>
      <c r="I22" s="330">
        <f>E22-G22</f>
        <v>782.82749999999999</v>
      </c>
      <c r="J22" s="331">
        <v>130.06005999999999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14555.143169999999</v>
      </c>
      <c r="G23" s="328">
        <f>G24+G30+G31</f>
        <v>73103.998539999986</v>
      </c>
      <c r="H23" s="328"/>
      <c r="I23" s="328">
        <f>I24+I30+I31</f>
        <v>131144.00146</v>
      </c>
      <c r="J23" s="329">
        <f>J24+J30+J31</f>
        <v>99366.132240000006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11967.08431</v>
      </c>
      <c r="G24" s="334">
        <f>G25+G26+G27+G28</f>
        <v>58908.226229999993</v>
      </c>
      <c r="H24" s="334"/>
      <c r="I24" s="334">
        <f>I25+I26+I27+I28+I29</f>
        <v>100546.77377</v>
      </c>
      <c r="J24" s="335">
        <f>J25+J26+J27+J28+J29</f>
        <v>80013.199189999999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4121.6277200000004</v>
      </c>
      <c r="G25" s="336">
        <v>16744.736570000001</v>
      </c>
      <c r="H25" s="336"/>
      <c r="I25" s="336">
        <f>E25-G25+H25</f>
        <v>24186.263429999999</v>
      </c>
      <c r="J25" s="337">
        <v>26634.08856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3518.5950699999999</v>
      </c>
      <c r="G26" s="336">
        <v>18910.147389999998</v>
      </c>
      <c r="H26" s="336"/>
      <c r="I26" s="336">
        <f>E26-G26+H26</f>
        <v>20503.852610000002</v>
      </c>
      <c r="J26" s="337">
        <v>27394.80645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2178.0755399999998</v>
      </c>
      <c r="G27" s="336">
        <v>16839.586149999999</v>
      </c>
      <c r="H27" s="336"/>
      <c r="I27" s="336">
        <f>E27-G27+H27</f>
        <v>23434.413850000001</v>
      </c>
      <c r="J27" s="337">
        <v>19106.56567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2148.7859800000001</v>
      </c>
      <c r="G28" s="336">
        <v>6413.75612</v>
      </c>
      <c r="H28" s="336"/>
      <c r="I28" s="336">
        <f>E28-G28+H28</f>
        <v>19308.243880000002</v>
      </c>
      <c r="J28" s="337">
        <v>6877.7385100000001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455.54554000000002</v>
      </c>
      <c r="G30" s="334">
        <v>8599.5147199999992</v>
      </c>
      <c r="H30" s="336"/>
      <c r="I30" s="402">
        <f>E30-G30</f>
        <v>16741.485280000001</v>
      </c>
      <c r="J30" s="335">
        <v>6933.5491099999999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2132.51332</v>
      </c>
      <c r="G31" s="334">
        <f>G32</f>
        <v>5596.2575900000002</v>
      </c>
      <c r="H31" s="336"/>
      <c r="I31" s="334">
        <f>I32+I33</f>
        <v>13855.742409999999</v>
      </c>
      <c r="J31" s="335">
        <v>12419.38394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2164.51332-F36</f>
        <v>2132.51332</v>
      </c>
      <c r="G32" s="336">
        <f>5728.25759-G36</f>
        <v>5596.2575900000002</v>
      </c>
      <c r="H32" s="336"/>
      <c r="I32" s="336">
        <f>E32-G32+H32</f>
        <v>12015.742409999999</v>
      </c>
      <c r="J32" s="337">
        <v>8216.9762300000002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>
        <v>316.95994999999999</v>
      </c>
      <c r="G34" s="341">
        <v>316.95994999999999</v>
      </c>
      <c r="H34" s="341"/>
      <c r="I34" s="370">
        <f t="shared" si="0"/>
        <v>2683.0400500000001</v>
      </c>
      <c r="J34" s="371">
        <v>870.55691999999999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97.137349999999998</v>
      </c>
      <c r="G35" s="341">
        <v>180.04915</v>
      </c>
      <c r="H35" s="320"/>
      <c r="I35" s="370">
        <f t="shared" si="0"/>
        <v>612.95084999999995</v>
      </c>
      <c r="J35" s="394">
        <v>191.15505999999999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32</v>
      </c>
      <c r="G36" s="320">
        <v>132</v>
      </c>
      <c r="H36" s="369"/>
      <c r="I36" s="370">
        <f t="shared" si="0"/>
        <v>2868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118.99798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29</v>
      </c>
      <c r="H38" s="320"/>
      <c r="I38" s="370">
        <f t="shared" si="0"/>
        <v>-29</v>
      </c>
      <c r="J38" s="394">
        <v>183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15455.817120000002</v>
      </c>
      <c r="G39" s="197">
        <f>G20+G23+G34+G35+G36+G37+G38</f>
        <v>107524.38795999999</v>
      </c>
      <c r="H39" s="197">
        <f>H25+H26+H27+H28+H32</f>
        <v>0</v>
      </c>
      <c r="I39" s="302">
        <f>I20+I23+I34+I35+I36+I37+I38</f>
        <v>208795.61204000001</v>
      </c>
      <c r="J39" s="198">
        <f>J20+J23+J34+J35+J36+J37+J38</f>
        <v>138567.59193999998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0" t="s">
        <v>1</v>
      </c>
      <c r="C46" s="431"/>
      <c r="D46" s="431"/>
      <c r="E46" s="431"/>
      <c r="F46" s="431"/>
      <c r="G46" s="431"/>
      <c r="H46" s="431"/>
      <c r="I46" s="431"/>
      <c r="J46" s="431"/>
      <c r="K46" s="432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22" t="s">
        <v>2</v>
      </c>
      <c r="D48" s="423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35" t="s">
        <v>8</v>
      </c>
      <c r="C54" s="436"/>
      <c r="D54" s="436"/>
      <c r="E54" s="436"/>
      <c r="F54" s="436"/>
      <c r="G54" s="436"/>
      <c r="H54" s="436"/>
      <c r="I54" s="436"/>
      <c r="J54" s="436"/>
      <c r="K54" s="437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10</v>
      </c>
      <c r="F55" s="194" t="str">
        <f>G19</f>
        <v>LANDET KVANTUM T.O.M UKE 10</v>
      </c>
      <c r="G55" s="194" t="str">
        <f>I19</f>
        <v>RESTKVOTER</v>
      </c>
      <c r="H55" s="195" t="str">
        <f>J19</f>
        <v>LANDET KVANTUM T.O.M. UKE 10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44">
        <v>5376</v>
      </c>
      <c r="E56" s="382">
        <v>0.78020999999999996</v>
      </c>
      <c r="F56" s="347">
        <v>214.22757999999999</v>
      </c>
      <c r="G56" s="446">
        <f>D56-F56-F57</f>
        <v>4996.15913</v>
      </c>
      <c r="H56" s="380">
        <v>153.71700999999999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45"/>
      <c r="E57" s="373">
        <v>0.84553999999999996</v>
      </c>
      <c r="F57" s="387">
        <v>165.61329000000001</v>
      </c>
      <c r="G57" s="447"/>
      <c r="H57" s="349">
        <v>218.24979999999999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0.66769999999999996</v>
      </c>
      <c r="F58" s="389">
        <v>13.739549999999999</v>
      </c>
      <c r="G58" s="397">
        <f>D58-F58</f>
        <v>186.26044999999999</v>
      </c>
      <c r="H58" s="301">
        <v>13.525840000000001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4.0100999999999996</v>
      </c>
      <c r="F59" s="347">
        <f>F60+F61+F62</f>
        <v>17.725259999999999</v>
      </c>
      <c r="G59" s="387">
        <f>D59-F59</f>
        <v>8045.2747399999998</v>
      </c>
      <c r="H59" s="350">
        <f>H60+H61+H62</f>
        <v>40.681740000000005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0.1583</v>
      </c>
      <c r="F60" s="359">
        <v>1.05426</v>
      </c>
      <c r="G60" s="359"/>
      <c r="H60" s="360">
        <v>8.2757000000000005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2.2864</v>
      </c>
      <c r="F61" s="359">
        <v>10.7232</v>
      </c>
      <c r="G61" s="359"/>
      <c r="H61" s="360">
        <v>21.979150000000001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1.5653999999999999</v>
      </c>
      <c r="F62" s="376">
        <v>5.9478</v>
      </c>
      <c r="G62" s="376"/>
      <c r="H62" s="381">
        <v>10.42689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6.3035499999999995</v>
      </c>
      <c r="F65" s="200">
        <f>F56+F57+F58+F59+F63+F64</f>
        <v>411.37002999999999</v>
      </c>
      <c r="G65" s="200">
        <f>D65-F65</f>
        <v>13343.62997</v>
      </c>
      <c r="H65" s="208">
        <f>H56+H57+H58+H59+H63+H64</f>
        <v>426.17439000000002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3" t="s">
        <v>102</v>
      </c>
      <c r="D66" s="443"/>
      <c r="E66" s="443"/>
      <c r="F66" s="443"/>
      <c r="G66" s="443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0" t="s">
        <v>1</v>
      </c>
      <c r="C71" s="431"/>
      <c r="D71" s="431"/>
      <c r="E71" s="431"/>
      <c r="F71" s="431"/>
      <c r="G71" s="431"/>
      <c r="H71" s="431"/>
      <c r="I71" s="431"/>
      <c r="J71" s="431"/>
      <c r="K71" s="432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33" t="s">
        <v>2</v>
      </c>
      <c r="D73" s="434"/>
      <c r="E73" s="433" t="s">
        <v>20</v>
      </c>
      <c r="F73" s="438"/>
      <c r="G73" s="433" t="s">
        <v>21</v>
      </c>
      <c r="H73" s="434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2"/>
      <c r="D79" s="442"/>
      <c r="E79" s="442"/>
      <c r="F79" s="442"/>
      <c r="G79" s="442"/>
      <c r="H79" s="442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2"/>
      <c r="D80" s="442"/>
      <c r="E80" s="442"/>
      <c r="F80" s="442"/>
      <c r="G80" s="442"/>
      <c r="H80" s="442"/>
      <c r="I80" s="256"/>
      <c r="J80" s="256"/>
      <c r="K80" s="253"/>
      <c r="L80" s="256"/>
      <c r="M80" s="118"/>
    </row>
    <row r="81" spans="1:13" ht="14.1" customHeight="1" x14ac:dyDescent="0.25">
      <c r="B81" s="439" t="s">
        <v>8</v>
      </c>
      <c r="C81" s="440"/>
      <c r="D81" s="440"/>
      <c r="E81" s="440"/>
      <c r="F81" s="440"/>
      <c r="G81" s="440"/>
      <c r="H81" s="440"/>
      <c r="I81" s="440"/>
      <c r="J81" s="440"/>
      <c r="K81" s="441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10</v>
      </c>
      <c r="G83" s="194" t="str">
        <f>G19</f>
        <v>LANDET KVANTUM T.O.M UKE 10</v>
      </c>
      <c r="H83" s="194" t="str">
        <f>I19</f>
        <v>RESTKVOTER</v>
      </c>
      <c r="I83" s="195" t="str">
        <f>J19</f>
        <v>LANDET KVANTUM T.O.M. UKE 10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909.28434000000004</v>
      </c>
      <c r="G84" s="328">
        <f>G85+G86</f>
        <v>8011.26566</v>
      </c>
      <c r="H84" s="328">
        <f>H85+H86</f>
        <v>27170.734339999999</v>
      </c>
      <c r="I84" s="329">
        <f>I85+I86</f>
        <v>15891.632230000001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903.61994000000004</v>
      </c>
      <c r="G85" s="330">
        <v>7969.7136600000003</v>
      </c>
      <c r="H85" s="330">
        <f>E85-G85</f>
        <v>26387.286339999999</v>
      </c>
      <c r="I85" s="331">
        <v>15640.69973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5.6643999999999997</v>
      </c>
      <c r="G86" s="332">
        <v>41.552</v>
      </c>
      <c r="H86" s="332">
        <f>E86-G86</f>
        <v>783.44799999999998</v>
      </c>
      <c r="I86" s="333">
        <v>250.9325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1423.06448</v>
      </c>
      <c r="G87" s="328">
        <f t="shared" si="2"/>
        <v>12359.35456</v>
      </c>
      <c r="H87" s="328">
        <f>H88+H93+H94</f>
        <v>48057.64544</v>
      </c>
      <c r="I87" s="329">
        <f t="shared" si="2"/>
        <v>14540.31135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819.30921999999998</v>
      </c>
      <c r="G88" s="334">
        <f t="shared" si="4"/>
        <v>7213.6206999999995</v>
      </c>
      <c r="H88" s="334">
        <f>H89+H90+H91+H92</f>
        <v>41159.379300000001</v>
      </c>
      <c r="I88" s="335">
        <f t="shared" si="4"/>
        <v>9792.1536799999994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219.20048</v>
      </c>
      <c r="G89" s="336">
        <v>2041.0800400000001</v>
      </c>
      <c r="H89" s="336">
        <f t="shared" ref="H89:H97" si="5">E89-G89</f>
        <v>11681.919959999999</v>
      </c>
      <c r="I89" s="337">
        <v>2916.3774400000002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326.79291000000001</v>
      </c>
      <c r="G90" s="336">
        <v>2724.1298299999999</v>
      </c>
      <c r="H90" s="336">
        <f t="shared" si="5"/>
        <v>10627.87017</v>
      </c>
      <c r="I90" s="337">
        <v>4043.2503099999999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222.71271999999999</v>
      </c>
      <c r="G91" s="336">
        <v>2279.9718200000002</v>
      </c>
      <c r="H91" s="336">
        <f t="shared" si="5"/>
        <v>11438.028179999999</v>
      </c>
      <c r="I91" s="337">
        <v>2513.9607599999999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50.603110000000001</v>
      </c>
      <c r="G92" s="336">
        <v>168.43901</v>
      </c>
      <c r="H92" s="336">
        <f t="shared" si="5"/>
        <v>7411.5609899999999</v>
      </c>
      <c r="I92" s="337">
        <v>318.56517000000002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545.21276</v>
      </c>
      <c r="G93" s="334">
        <v>4691.07251</v>
      </c>
      <c r="H93" s="334">
        <f t="shared" si="5"/>
        <v>5399.92749</v>
      </c>
      <c r="I93" s="335">
        <v>4043.7235700000001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58.542499999999997</v>
      </c>
      <c r="G94" s="345">
        <v>454.66135000000003</v>
      </c>
      <c r="H94" s="345">
        <f t="shared" si="5"/>
        <v>1498.3386499999999</v>
      </c>
      <c r="I94" s="346">
        <v>704.43409999999994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>
        <v>13.426159999999999</v>
      </c>
      <c r="G95" s="341">
        <v>16.482240000000001</v>
      </c>
      <c r="H95" s="341">
        <f t="shared" si="5"/>
        <v>296.51776000000001</v>
      </c>
      <c r="I95" s="342">
        <v>8.7267399999999995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1.4871700000000001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3</v>
      </c>
      <c r="G97" s="320">
        <v>23</v>
      </c>
      <c r="H97" s="320">
        <f t="shared" si="5"/>
        <v>-23</v>
      </c>
      <c r="I97" s="323">
        <v>56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2350.26215</v>
      </c>
      <c r="G98" s="395">
        <f t="shared" si="6"/>
        <v>20710.102460000002</v>
      </c>
      <c r="H98" s="222">
        <f>H84+H87+H95+H96+H97</f>
        <v>75501.897540000005</v>
      </c>
      <c r="I98" s="198">
        <f>I84+I87+I95+I96+I97</f>
        <v>30796.670319999997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0" t="s">
        <v>1</v>
      </c>
      <c r="C104" s="431"/>
      <c r="D104" s="431"/>
      <c r="E104" s="431"/>
      <c r="F104" s="431"/>
      <c r="G104" s="431"/>
      <c r="H104" s="431"/>
      <c r="I104" s="431"/>
      <c r="J104" s="431"/>
      <c r="K104" s="432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33" t="s">
        <v>2</v>
      </c>
      <c r="D106" s="434"/>
      <c r="E106" s="433" t="s">
        <v>20</v>
      </c>
      <c r="F106" s="434"/>
      <c r="G106" s="433" t="s">
        <v>21</v>
      </c>
      <c r="H106" s="434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35" t="s">
        <v>8</v>
      </c>
      <c r="C114" s="436"/>
      <c r="D114" s="436"/>
      <c r="E114" s="436"/>
      <c r="F114" s="436"/>
      <c r="G114" s="436"/>
      <c r="H114" s="436"/>
      <c r="I114" s="436"/>
      <c r="J114" s="436"/>
      <c r="K114" s="437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10</v>
      </c>
      <c r="G116" s="194" t="str">
        <f>G19</f>
        <v>LANDET KVANTUM T.O.M UKE 10</v>
      </c>
      <c r="H116" s="194" t="str">
        <f>I19</f>
        <v>RESTKVOTER</v>
      </c>
      <c r="I116" s="195" t="str">
        <f>J19</f>
        <v>LANDET KVANTUM T.O.M. UKE 10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2093.50857</v>
      </c>
      <c r="G117" s="232">
        <f t="shared" si="7"/>
        <v>14029.769049999999</v>
      </c>
      <c r="H117" s="347">
        <f t="shared" si="7"/>
        <v>31478.230950000001</v>
      </c>
      <c r="I117" s="350">
        <f t="shared" si="7"/>
        <v>12043.281719999999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1938.7864199999999</v>
      </c>
      <c r="G118" s="244">
        <v>11693.73646</v>
      </c>
      <c r="H118" s="351">
        <f>E118-G118</f>
        <v>24040.26354</v>
      </c>
      <c r="I118" s="352">
        <v>9104.5746199999994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154.72215</v>
      </c>
      <c r="G119" s="244">
        <v>2336.0325899999998</v>
      </c>
      <c r="H119" s="351">
        <f>E119-G119</f>
        <v>6937.9674100000002</v>
      </c>
      <c r="I119" s="352">
        <v>2938.7071000000001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/>
      <c r="G121" s="295">
        <v>576.57574</v>
      </c>
      <c r="H121" s="298">
        <f>E121-G121</f>
        <v>31243.42426</v>
      </c>
      <c r="I121" s="300">
        <v>141.12746000000001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2765.85662</v>
      </c>
      <c r="G122" s="226">
        <f>G131+G128+G123</f>
        <v>20316.730510000001</v>
      </c>
      <c r="H122" s="355">
        <f>H123+H128+H131</f>
        <v>31841.269490000002</v>
      </c>
      <c r="I122" s="356">
        <f>I123+I128+I131</f>
        <v>19666.205249999999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1680.0008</v>
      </c>
      <c r="G123" s="377">
        <f>G124+G125+G127+G126</f>
        <v>15692.066440000001</v>
      </c>
      <c r="H123" s="357">
        <f>H124+H125+H126+H127</f>
        <v>23363.933560000001</v>
      </c>
      <c r="I123" s="358">
        <f>I124+I125+I126+I127</f>
        <v>15948.481340000002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268.76261</v>
      </c>
      <c r="G124" s="240">
        <v>3091.1981599999999</v>
      </c>
      <c r="H124" s="359">
        <f t="shared" ref="H124:H136" si="8">E124-G124</f>
        <v>9403.8018400000001</v>
      </c>
      <c r="I124" s="360">
        <v>3207.9771000000001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443.26074999999997</v>
      </c>
      <c r="G125" s="240">
        <v>5045.1389200000003</v>
      </c>
      <c r="H125" s="359">
        <f t="shared" si="8"/>
        <v>6185.8610799999997</v>
      </c>
      <c r="I125" s="360">
        <v>5237.6560200000004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576.46501000000001</v>
      </c>
      <c r="G126" s="240">
        <v>4842.0104300000003</v>
      </c>
      <c r="H126" s="359">
        <f t="shared" si="8"/>
        <v>3845.9895699999997</v>
      </c>
      <c r="I126" s="360">
        <v>4858.87057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391.51242999999999</v>
      </c>
      <c r="G127" s="240">
        <v>2713.71893</v>
      </c>
      <c r="H127" s="359">
        <f t="shared" si="8"/>
        <v>3928.28107</v>
      </c>
      <c r="I127" s="360">
        <v>2643.9776499999998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841.63333</v>
      </c>
      <c r="G128" s="233">
        <v>2898.0832700000001</v>
      </c>
      <c r="H128" s="361">
        <f t="shared" si="8"/>
        <v>3306.9167299999999</v>
      </c>
      <c r="I128" s="362">
        <v>1994.2923900000001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841.63333</v>
      </c>
      <c r="G129" s="240">
        <v>2885.92337</v>
      </c>
      <c r="H129" s="359">
        <f t="shared" si="8"/>
        <v>2819.07663</v>
      </c>
      <c r="I129" s="360">
        <v>1989.8562400000001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0</v>
      </c>
      <c r="G130" s="240">
        <f>G128-G129</f>
        <v>12.159900000000107</v>
      </c>
      <c r="H130" s="359">
        <f t="shared" si="8"/>
        <v>487.84009999999989</v>
      </c>
      <c r="I130" s="360">
        <f>I128-I129</f>
        <v>4.4361499999999978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244.22248999999999</v>
      </c>
      <c r="G131" s="257">
        <v>1726.5808</v>
      </c>
      <c r="H131" s="363">
        <f t="shared" si="8"/>
        <v>5170.4192000000003</v>
      </c>
      <c r="I131" s="364">
        <v>1723.4315200000001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>
        <v>1.2717000000000001</v>
      </c>
      <c r="G132" s="226">
        <v>6.1101000000000001</v>
      </c>
      <c r="H132" s="378">
        <f t="shared" si="8"/>
        <v>122.8899</v>
      </c>
      <c r="I132" s="379">
        <v>3.1413500000000001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18.733910000000002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>
        <v>2</v>
      </c>
      <c r="G135" s="225">
        <v>422</v>
      </c>
      <c r="H135" s="234">
        <f t="shared" si="8"/>
        <v>-422</v>
      </c>
      <c r="I135" s="297">
        <v>145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4881.3708000000006</v>
      </c>
      <c r="G136" s="186">
        <f>G117+G121+G122+G132+G133+G134+G135</f>
        <v>37372.385399999992</v>
      </c>
      <c r="H136" s="200">
        <f t="shared" si="8"/>
        <v>94492.614600000001</v>
      </c>
      <c r="I136" s="198">
        <f>I117+I120+I121+I122+I132+I133+I134+I135</f>
        <v>34046.987780000003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22" t="s">
        <v>2</v>
      </c>
      <c r="D146" s="423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10</v>
      </c>
      <c r="F155" s="69" t="str">
        <f>G19</f>
        <v>LANDET KVANTUM T.O.M UKE 10</v>
      </c>
      <c r="G155" s="69" t="str">
        <f>I19</f>
        <v>RESTKVOTER</v>
      </c>
      <c r="H155" s="92" t="str">
        <f>J19</f>
        <v>LANDET KVANTUM T.O.M. UKE 10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44.474499999999999</v>
      </c>
      <c r="F156" s="183">
        <v>1874.00207</v>
      </c>
      <c r="G156" s="183">
        <f>D156-F156</f>
        <v>32696.997930000001</v>
      </c>
      <c r="H156" s="220">
        <v>1346.34898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1.704</v>
      </c>
      <c r="G157" s="183">
        <f>D157-F157</f>
        <v>98.296000000000006</v>
      </c>
      <c r="H157" s="220">
        <v>0.80418000000000001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44.474499999999999</v>
      </c>
      <c r="F159" s="185">
        <f>SUM(F156:F158)</f>
        <v>1875.70607</v>
      </c>
      <c r="G159" s="185">
        <f>D159-F159</f>
        <v>32829.29393</v>
      </c>
      <c r="H159" s="207">
        <f>SUM(H156:H158)</f>
        <v>1347.1531600000001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19" t="s">
        <v>1</v>
      </c>
      <c r="C162" s="420"/>
      <c r="D162" s="420"/>
      <c r="E162" s="420"/>
      <c r="F162" s="420"/>
      <c r="G162" s="420"/>
      <c r="H162" s="420"/>
      <c r="I162" s="420"/>
      <c r="J162" s="420"/>
      <c r="K162" s="421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22" t="s">
        <v>2</v>
      </c>
      <c r="D164" s="423"/>
      <c r="E164" s="422" t="s">
        <v>53</v>
      </c>
      <c r="F164" s="423"/>
      <c r="G164" s="422" t="s">
        <v>54</v>
      </c>
      <c r="H164" s="423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24" t="s">
        <v>8</v>
      </c>
      <c r="C173" s="425"/>
      <c r="D173" s="425"/>
      <c r="E173" s="425"/>
      <c r="F173" s="425"/>
      <c r="G173" s="425"/>
      <c r="H173" s="425"/>
      <c r="I173" s="425"/>
      <c r="J173" s="425"/>
      <c r="K173" s="426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10</v>
      </c>
      <c r="G175" s="69" t="str">
        <f>G19</f>
        <v>LANDET KVANTUM T.O.M UKE 10</v>
      </c>
      <c r="H175" s="69" t="str">
        <f>I19</f>
        <v>RESTKVOTER</v>
      </c>
      <c r="I175" s="92" t="str">
        <f>J19</f>
        <v>LANDET KVANTUM T.O.M. UKE 10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909.58423999999991</v>
      </c>
      <c r="G176" s="227">
        <f t="shared" si="10"/>
        <v>4780.3843199999992</v>
      </c>
      <c r="H176" s="305">
        <f t="shared" si="10"/>
        <v>50046.615680000003</v>
      </c>
      <c r="I176" s="310">
        <f>I177+I178+I179+I180</f>
        <v>7240.3618299999998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>
        <v>758.81804</v>
      </c>
      <c r="G177" s="288">
        <v>4105.5317599999998</v>
      </c>
      <c r="H177" s="303">
        <f t="shared" ref="H177:H182" si="11">E177-G177</f>
        <v>32296.468240000002</v>
      </c>
      <c r="I177" s="308">
        <v>6475.5108099999998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101.2122</v>
      </c>
      <c r="H178" s="303">
        <f t="shared" si="11"/>
        <v>9373.7878000000001</v>
      </c>
      <c r="I178" s="308">
        <v>440.85930000000002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148.785</v>
      </c>
      <c r="G179" s="288">
        <v>532.26235999999994</v>
      </c>
      <c r="H179" s="303">
        <f t="shared" si="11"/>
        <v>1535.7376400000001</v>
      </c>
      <c r="I179" s="308">
        <v>306.19292000000002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1.9812000000000001</v>
      </c>
      <c r="G180" s="391">
        <v>41.378</v>
      </c>
      <c r="H180" s="392">
        <f t="shared" si="11"/>
        <v>6840.6220000000003</v>
      </c>
      <c r="I180" s="393">
        <v>17.7988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13.88856</v>
      </c>
      <c r="G181" s="289">
        <v>37.339860000000002</v>
      </c>
      <c r="H181" s="307">
        <f t="shared" si="11"/>
        <v>5462.66014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19.665430000000001</v>
      </c>
      <c r="G182" s="227">
        <f>G183+G184</f>
        <v>1083.3492899999999</v>
      </c>
      <c r="H182" s="305">
        <f t="shared" si="11"/>
        <v>6916.6507099999999</v>
      </c>
      <c r="I182" s="310">
        <f>I183+I184</f>
        <v>1452.0451600000001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156.66564</v>
      </c>
      <c r="H183" s="303"/>
      <c r="I183" s="308">
        <v>837.21934999999996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19.665430000000001</v>
      </c>
      <c r="G184" s="229">
        <v>926.68364999999994</v>
      </c>
      <c r="H184" s="306"/>
      <c r="I184" s="311">
        <v>614.82581000000005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0.66327000000000003</v>
      </c>
      <c r="G186" s="228">
        <v>14.661250000000001</v>
      </c>
      <c r="H186" s="304">
        <f>E186-G186</f>
        <v>-14.661250000000001</v>
      </c>
      <c r="I186" s="309">
        <v>11.842499999999999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943.80149999999992</v>
      </c>
      <c r="G187" s="186">
        <f>G176+G181+G182+G185+G186</f>
        <v>5915.9778699999997</v>
      </c>
      <c r="H187" s="200">
        <f>H176+H181+H182+H185+H186</f>
        <v>62421.022130000005</v>
      </c>
      <c r="I187" s="198">
        <f>I176+I181+I182+I185+I186</f>
        <v>8704.3346900000015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19" t="s">
        <v>1</v>
      </c>
      <c r="C192" s="420"/>
      <c r="D192" s="420"/>
      <c r="E192" s="420"/>
      <c r="F192" s="420"/>
      <c r="G192" s="420"/>
      <c r="H192" s="420"/>
      <c r="I192" s="420"/>
      <c r="J192" s="420"/>
      <c r="K192" s="421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22" t="s">
        <v>2</v>
      </c>
      <c r="D194" s="423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24" t="s">
        <v>8</v>
      </c>
      <c r="C202" s="425"/>
      <c r="D202" s="425"/>
      <c r="E202" s="425"/>
      <c r="F202" s="425"/>
      <c r="G202" s="425"/>
      <c r="H202" s="425"/>
      <c r="I202" s="425"/>
      <c r="J202" s="425"/>
      <c r="K202" s="426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10</v>
      </c>
      <c r="F204" s="69" t="str">
        <f>G19</f>
        <v>LANDET KVANTUM T.O.M UKE 10</v>
      </c>
      <c r="G204" s="69" t="str">
        <f>I19</f>
        <v>RESTKVOTER</v>
      </c>
      <c r="H204" s="92" t="str">
        <f>J19</f>
        <v>LANDET KVANTUM T.O.M. UKE 10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8.7766900000000003</v>
      </c>
      <c r="F205" s="183">
        <v>110.36251</v>
      </c>
      <c r="G205" s="183">
        <f>D205-F205</f>
        <v>989.63748999999996</v>
      </c>
      <c r="H205" s="220">
        <v>151.67805000000001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10.877050000000001</v>
      </c>
      <c r="F206" s="183">
        <v>730.49399000000005</v>
      </c>
      <c r="G206" s="183">
        <f t="shared" ref="G206:G208" si="12">D206-F206</f>
        <v>2741.5060100000001</v>
      </c>
      <c r="H206" s="220">
        <v>1198.3399400000001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6.7989999999999995E-2</v>
      </c>
      <c r="G208" s="183">
        <f t="shared" si="12"/>
        <v>-6.7989999999999995E-2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19.653739999999999</v>
      </c>
      <c r="F209" s="185">
        <f>SUM(F205:F208)</f>
        <v>842.4835700000001</v>
      </c>
      <c r="G209" s="185">
        <f>D209-F209</f>
        <v>3779.5164299999997</v>
      </c>
      <c r="H209" s="207">
        <f>H205+H206+H207+H208</f>
        <v>1350.54132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19" t="s">
        <v>1</v>
      </c>
      <c r="C220" s="420"/>
      <c r="D220" s="420"/>
      <c r="E220" s="420"/>
      <c r="F220" s="420"/>
      <c r="G220" s="420"/>
      <c r="H220" s="420"/>
      <c r="I220" s="420"/>
      <c r="J220" s="420"/>
      <c r="K220" s="421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22" t="s">
        <v>97</v>
      </c>
      <c r="D222" s="423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24" t="s">
        <v>8</v>
      </c>
      <c r="C229" s="425"/>
      <c r="D229" s="425"/>
      <c r="E229" s="425"/>
      <c r="F229" s="425"/>
      <c r="G229" s="425"/>
      <c r="H229" s="425"/>
      <c r="I229" s="425"/>
      <c r="J229" s="425"/>
      <c r="K229" s="426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10</v>
      </c>
      <c r="F231" s="405" t="str">
        <f>F204</f>
        <v>LANDET KVANTUM T.O.M UKE 10</v>
      </c>
      <c r="G231" s="405" t="s">
        <v>62</v>
      </c>
      <c r="H231" s="406" t="str">
        <f>H204</f>
        <v>LANDET KVANTUM T.O.M. UKE 10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16">
        <v>1708</v>
      </c>
      <c r="E232" s="407">
        <f>SUM(E233:E234)</f>
        <v>68.378</v>
      </c>
      <c r="F232" s="407">
        <f>SUM(F233:F234)</f>
        <v>945.46055000000001</v>
      </c>
      <c r="G232" s="416">
        <f>D232-F232</f>
        <v>762.53944999999999</v>
      </c>
      <c r="H232" s="407">
        <f>SUM(H233:H234)</f>
        <v>1323.9956399999999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17"/>
      <c r="E233" s="409">
        <v>53.384500000000003</v>
      </c>
      <c r="F233" s="409">
        <v>776.78305</v>
      </c>
      <c r="G233" s="417"/>
      <c r="H233" s="409">
        <v>1081.0065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18"/>
      <c r="E234" s="410">
        <v>14.993499999999999</v>
      </c>
      <c r="F234" s="410">
        <v>168.67750000000001</v>
      </c>
      <c r="G234" s="418"/>
      <c r="H234" s="410">
        <v>242.98913999999999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16">
        <v>855</v>
      </c>
      <c r="E235" s="407">
        <f>SUM(E236:E237)</f>
        <v>0</v>
      </c>
      <c r="F235" s="407">
        <f>SUM(F236:F237)</f>
        <v>0</v>
      </c>
      <c r="G235" s="416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17"/>
      <c r="E236" s="409"/>
      <c r="F236" s="409"/>
      <c r="G236" s="417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18"/>
      <c r="E237" s="410"/>
      <c r="F237" s="410"/>
      <c r="G237" s="418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16">
        <v>0</v>
      </c>
      <c r="E238" s="407">
        <f>SUM(E239:E240)</f>
        <v>0</v>
      </c>
      <c r="F238" s="407">
        <f>SUM(F239:F240)</f>
        <v>0</v>
      </c>
      <c r="G238" s="416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17"/>
      <c r="E239" s="409"/>
      <c r="F239" s="409"/>
      <c r="G239" s="417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18"/>
      <c r="E240" s="410"/>
      <c r="F240" s="410"/>
      <c r="G240" s="418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68.378</v>
      </c>
      <c r="F242" s="185">
        <f>F232+F235+F238+F241</f>
        <v>945.46055000000001</v>
      </c>
      <c r="G242" s="413">
        <f>SUM(G232:G241)</f>
        <v>1617.53945</v>
      </c>
      <c r="H242" s="185">
        <f>H232+H235+H238+H241</f>
        <v>1323.9956399999999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B2:K2"/>
    <mergeCell ref="B7:K7"/>
    <mergeCell ref="C9:D9"/>
    <mergeCell ref="E9:F9"/>
    <mergeCell ref="G9:H9"/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10
&amp;"-,Normal"&amp;11(iht. motatte landings- og sluttsedler fra fiskesalgslagene; alle tallstørrelser i hele tonn)&amp;R12.03.2019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UKE_10_2019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2019-03-12T10:02:00Z</dcterms:modified>
</cp:coreProperties>
</file>