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9010" windowHeight="14145" tabRatio="413"/>
  </bookViews>
  <sheets>
    <sheet name="UKE_32_2020" sheetId="1" r:id="rId1"/>
  </sheets>
  <definedNames>
    <definedName name="Z_14D440E4_F18A_4F78_9989_38C1B133222D_.wvu.Cols" localSheetId="0" hidden="1">UKE_32_2020!#REF!</definedName>
    <definedName name="Z_14D440E4_F18A_4F78_9989_38C1B133222D_.wvu.PrintArea" localSheetId="0" hidden="1">UKE_32_2020!$B$1:$M$249</definedName>
    <definedName name="Z_14D440E4_F18A_4F78_9989_38C1B133222D_.wvu.Rows" localSheetId="0" hidden="1">UKE_32_2020!$361:$1048576,UKE_32_2020!$250:$360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9" i="1" l="1"/>
  <c r="G29" i="1"/>
  <c r="G32" i="1"/>
  <c r="J32" i="1" l="1"/>
  <c r="G59" i="1"/>
  <c r="F36" i="1" l="1"/>
  <c r="F178" i="1" l="1"/>
  <c r="G178" i="1"/>
  <c r="I119" i="1" l="1"/>
  <c r="F24" i="1"/>
  <c r="G31" i="1" l="1"/>
  <c r="F31" i="1"/>
  <c r="I132" i="1" l="1"/>
  <c r="D229" i="1" l="1"/>
  <c r="J24" i="1" l="1"/>
  <c r="J31" i="1" l="1"/>
  <c r="J23" i="1" s="1"/>
  <c r="G33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7" i="1" l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<sst xmlns="http://schemas.openxmlformats.org/spreadsheetml/2006/main" count="257" uniqueCount="134">
  <si>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</si>
  <si>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</si>
  <si>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</si>
  <si>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</si>
  <si>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</si>
  <si>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</si>
  <si>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</si>
  <si>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</si>
  <si>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</si>
  <si>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</si>
  <si>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</si>
  <si>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</si>
  <si>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</si>
  <si>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</si>
  <si>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</si>
  <si>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</si>
  <si>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</si>
  <si>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</si>
  <si>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</si>
  <si>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</si>
  <si>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</si>
  <si>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</si>
  <si>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</si>
  <si>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</si>
  <si>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</si>
  <si>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</si>
  <si>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</si>
  <si>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</si>
  <si>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</si>
  <si>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</si>
  <si>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</si>
  <si>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</si>
  <si>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</si>
  <si>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</si>
  <si>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</si>
  <si>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</si>
  <si>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</si>
  <si>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</si>
  <si>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</si>
  <si>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</si>
  <si>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</si>
  <si>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</si>
  <si>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</si>
  <si>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</si>
  <si>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</si>
  <si>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</si>
  <si>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</si>
  <si>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</si>
  <si>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</si>
  <si>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</si>
  <si>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</si>
  <si>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</si>
  <si>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</si>
  <si>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</si>
  <si>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</si>
  <si>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</si>
  <si>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</si>
  <si>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</si>
  <si>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</si>
  <si>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</si>
  <si>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</si>
  <si>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</si>
  <si>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</si>
  <si>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</si>
  <si>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</si>
  <si>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</si>
  <si>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</si>
  <si>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</si>
  <si>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</si>
  <si>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</si>
  <si>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</si>
  <si>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</si>
  <si>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</si>
  <si>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</si>
  <si>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</si>
  <si>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</si>
  <si>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</si>
  <si>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</si>
  <si>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</si>
  <si>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</si>
  <si>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</si>
  <si>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</si>
  <si>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</si>
  <si>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</si>
  <si>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</si>
  <si>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</si>
  <si>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</si>
  <si>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</si>
  <si>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</si>
  <si>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</si>
  <si>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</si>
  <si>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</si>
  <si>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</si>
  <si>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</si>
  <si>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</si>
  <si>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</si>
  <si>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</si>
  <si>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</si>
  <si>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</si>
  <si>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</si>
  <si>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</si>
  <si>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</si>
  <si>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</si>
  <si>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</si>
  <si>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</si>
  <si>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</si>
  <si>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</si>
  <si>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</si>
  <si>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</si>
  <si>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</si>
  <si>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</si>
  <si>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</si>
  <si>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</si>
  <si>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</si>
  <si>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</si>
  <si>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</si>
  <si>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</si>
  <si>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</si>
  <si>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</si>
  <si>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</si>
  <si>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</si>
  <si>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</si>
  <si>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</si>
  <si>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</si>
  <si>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</si>
  <si>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</si>
  <si>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</si>
  <si>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</si>
  <si>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32</t>
  </si>
  <si>
    <t>LANDET KVANTUM T.O.M. UKE 32 2019</t>
  </si>
  <si>
    <t>LANDET KVANTUM T.O.M UKE 32</t>
  </si>
  <si>
    <r>
      <t>3</t>
    </r>
    <r>
      <rPr>
        <sz val="9"/>
        <color theme="1"/>
        <rFont val="Calibri"/>
        <family val="2"/>
      </rPr>
      <t xml:space="preserve"> Registrert rekreasjonsfiske utgjør 429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</si>
  <si>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51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</si>
  <si>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2 111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</si>
</sst>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07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7" xfId="0" applyNumberFormat="1" applyFont="1" applyFill="1" applyBorder="1" applyAlignment="1">
      <alignment vertical="center" wrapText="1"/>
    </xf>
    <xf numFmtId="0" fontId="24" fillId="4" borderId="58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60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0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0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1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2" xfId="0" applyNumberFormat="1" applyFont="1" applyFill="1" applyBorder="1" applyAlignment="1">
      <alignment vertical="center" wrapText="1"/>
    </xf>
    <xf numFmtId="3" fontId="59" fillId="0" borderId="60" xfId="0" applyNumberFormat="1" applyFont="1" applyFill="1" applyBorder="1" applyAlignment="1">
      <alignment vertical="center" wrapText="1"/>
    </xf>
    <xf numFmtId="3" fontId="60" fillId="0" borderId="60" xfId="0" applyNumberFormat="1" applyFont="1" applyFill="1" applyBorder="1" applyAlignment="1">
      <alignment vertical="center" wrapText="1"/>
    </xf>
    <xf numFmtId="3" fontId="61" fillId="0" borderId="60" xfId="0" applyNumberFormat="1" applyFont="1" applyFill="1" applyBorder="1" applyAlignment="1">
      <alignment vertical="center" wrapText="1"/>
    </xf>
    <xf numFmtId="3" fontId="61" fillId="0" borderId="61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1" xfId="0" applyNumberFormat="1" applyFont="1" applyFill="1" applyBorder="1" applyAlignment="1">
      <alignment vertical="center" wrapText="1"/>
    </xf>
    <xf numFmtId="3" fontId="59" fillId="0" borderId="64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0" fillId="0" borderId="59" xfId="0" applyFont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7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59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57" xfId="0" applyFont="1" applyFill="1" applyBorder="1" applyAlignment="1">
      <alignment horizontal="center" vertical="center" wrapText="1"/>
    </xf>
    <xf numFmtId="3" fontId="43" fillId="0" borderId="67" xfId="0" applyNumberFormat="1" applyFont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1" xfId="0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66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I52" sqref="I52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386" t="s">
        <v>101</v>
      </c>
      <c r="C2" s="387"/>
      <c r="D2" s="387"/>
      <c r="E2" s="387"/>
      <c r="F2" s="387"/>
      <c r="G2" s="387"/>
      <c r="H2" s="387"/>
      <c r="I2" s="387"/>
      <c r="J2" s="387"/>
      <c r="K2" s="388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9"/>
      <c r="C7" s="390"/>
      <c r="D7" s="390"/>
      <c r="E7" s="390"/>
      <c r="F7" s="390"/>
      <c r="G7" s="390"/>
      <c r="H7" s="390"/>
      <c r="I7" s="390"/>
      <c r="J7" s="390"/>
      <c r="K7" s="391"/>
      <c r="L7" s="196"/>
      <c r="M7" s="196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392" t="s">
        <v>2</v>
      </c>
      <c r="D9" s="393"/>
      <c r="E9" s="392" t="s">
        <v>20</v>
      </c>
      <c r="F9" s="393"/>
      <c r="G9" s="392" t="s">
        <v>21</v>
      </c>
      <c r="H9" s="393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5">
        <v>102994</v>
      </c>
      <c r="G10" s="163" t="s">
        <v>25</v>
      </c>
      <c r="H10" s="225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0"/>
      <c r="F13" s="221"/>
      <c r="G13" s="165" t="s">
        <v>15</v>
      </c>
      <c r="H13" s="22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0" t="s">
        <v>127</v>
      </c>
      <c r="D15" s="280"/>
      <c r="E15" s="280"/>
      <c r="F15" s="280"/>
      <c r="G15" s="280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19"/>
      <c r="D16" s="219"/>
      <c r="E16" s="219"/>
      <c r="F16" s="219"/>
      <c r="G16" s="219"/>
      <c r="H16" s="219"/>
      <c r="I16" s="219"/>
      <c r="J16" s="191"/>
      <c r="K16" s="125"/>
      <c r="L16" s="116"/>
      <c r="M16" s="116"/>
    </row>
    <row r="17" spans="1:13" ht="21.75" customHeight="1" x14ac:dyDescent="0.25">
      <c r="B17" s="394" t="s">
        <v>8</v>
      </c>
      <c r="C17" s="395"/>
      <c r="D17" s="395"/>
      <c r="E17" s="395"/>
      <c r="F17" s="395"/>
      <c r="G17" s="395"/>
      <c r="H17" s="395"/>
      <c r="I17" s="395"/>
      <c r="J17" s="395"/>
      <c r="K17" s="396"/>
      <c r="L17" s="196"/>
      <c r="M17" s="196"/>
    </row>
    <row r="18" spans="1:13" ht="12" customHeight="1" thickBot="1" x14ac:dyDescent="0.3">
      <c r="B18" s="117"/>
      <c r="C18" s="222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0" t="s">
        <v>70</v>
      </c>
      <c r="E19" s="348" t="s">
        <v>97</v>
      </c>
      <c r="F19" s="348" t="s">
        <v>128</v>
      </c>
      <c r="G19" s="348" t="s">
        <v>130</v>
      </c>
      <c r="H19" s="348" t="s">
        <v>69</v>
      </c>
      <c r="I19" s="348" t="s">
        <v>62</v>
      </c>
      <c r="J19" s="348" t="s">
        <v>129</v>
      </c>
      <c r="K19" s="114"/>
      <c r="L19" s="4"/>
      <c r="M19" s="4"/>
    </row>
    <row r="20" spans="1:13" ht="14.1" customHeight="1" x14ac:dyDescent="0.25">
      <c r="B20" s="117"/>
      <c r="C20" s="242" t="s">
        <v>16</v>
      </c>
      <c r="D20" s="281">
        <f>D22+D21</f>
        <v>106710</v>
      </c>
      <c r="E20" s="349">
        <f>E22+E21</f>
        <v>105976</v>
      </c>
      <c r="F20" s="349">
        <f>F22+F21</f>
        <v>1362.2114300000001</v>
      </c>
      <c r="G20" s="349">
        <f>G21+G22</f>
        <v>62749.111519999999</v>
      </c>
      <c r="H20" s="349"/>
      <c r="I20" s="349">
        <f>I22+I21</f>
        <v>43226.888480000001</v>
      </c>
      <c r="J20" s="349">
        <f>J22+J21</f>
        <v>54911.872289999999</v>
      </c>
      <c r="K20" s="126"/>
      <c r="L20" s="154"/>
      <c r="M20" s="154"/>
    </row>
    <row r="21" spans="1:13" ht="14.1" customHeight="1" x14ac:dyDescent="0.25">
      <c r="B21" s="117"/>
      <c r="C21" s="243" t="s">
        <v>12</v>
      </c>
      <c r="D21" s="282">
        <v>105960</v>
      </c>
      <c r="E21" s="350">
        <v>105175</v>
      </c>
      <c r="F21" s="350">
        <v>1359.75443</v>
      </c>
      <c r="G21" s="350">
        <v>62420.95652</v>
      </c>
      <c r="H21" s="350"/>
      <c r="I21" s="350">
        <f>E21-G21</f>
        <v>42754.04348</v>
      </c>
      <c r="J21" s="350">
        <v>54399.66661</v>
      </c>
      <c r="K21" s="126"/>
      <c r="L21" s="154"/>
      <c r="M21" s="154"/>
    </row>
    <row r="22" spans="1:13" ht="14.1" customHeight="1" thickBot="1" x14ac:dyDescent="0.3">
      <c r="B22" s="117"/>
      <c r="C22" s="244" t="s">
        <v>11</v>
      </c>
      <c r="D22" s="289">
        <v>750</v>
      </c>
      <c r="E22" s="351">
        <v>801</v>
      </c>
      <c r="F22" s="351">
        <v>2.4569999999999999</v>
      </c>
      <c r="G22" s="351">
        <v>328.15499999999997</v>
      </c>
      <c r="H22" s="351"/>
      <c r="I22" s="351">
        <f>E22-G22</f>
        <v>472.84500000000003</v>
      </c>
      <c r="J22" s="351">
        <v>512.20568000000003</v>
      </c>
      <c r="K22" s="126"/>
      <c r="L22" s="154"/>
      <c r="M22" s="154"/>
    </row>
    <row r="23" spans="1:13" ht="14.1" customHeight="1" x14ac:dyDescent="0.25">
      <c r="B23" s="117"/>
      <c r="C23" s="242" t="s">
        <v>17</v>
      </c>
      <c r="D23" s="281">
        <f>D31+D30+D24</f>
        <v>223234</v>
      </c>
      <c r="E23" s="349">
        <f>E31+E30+E24</f>
        <v>213782</v>
      </c>
      <c r="F23" s="349">
        <f>F31+F30+F24</f>
        <v>982.84109000000012</v>
      </c>
      <c r="G23" s="349">
        <f>G24+G30+G31</f>
        <v>187723.86098</v>
      </c>
      <c r="H23" s="349"/>
      <c r="I23" s="349">
        <f>I24+I30+I31</f>
        <v>26058.139019999999</v>
      </c>
      <c r="J23" s="349">
        <f>J24+J30+J31</f>
        <v>188100.81616799999</v>
      </c>
      <c r="K23" s="126"/>
      <c r="L23" s="154"/>
      <c r="M23" s="154"/>
    </row>
    <row r="24" spans="1:13" ht="15" customHeight="1" x14ac:dyDescent="0.25">
      <c r="A24" s="21"/>
      <c r="B24" s="127"/>
      <c r="C24" s="249" t="s">
        <v>80</v>
      </c>
      <c r="D24" s="283">
        <f>D25+D26+D27+D28+D29</f>
        <v>174605</v>
      </c>
      <c r="E24" s="352">
        <f>E25+E26+E27+E28+E29</f>
        <v>165351</v>
      </c>
      <c r="F24" s="352">
        <f>F25+F26+F27+F28</f>
        <v>822.02889000000005</v>
      </c>
      <c r="G24" s="352">
        <f>G25+G26+G27+G28</f>
        <v>148787.13156000001</v>
      </c>
      <c r="H24" s="352"/>
      <c r="I24" s="352">
        <f>I25+I26+I27+I28+I29</f>
        <v>16563.868440000002</v>
      </c>
      <c r="J24" s="352">
        <f>J25+J26+J27+J28</f>
        <v>152629.69093799999</v>
      </c>
      <c r="K24" s="126"/>
      <c r="L24" s="154"/>
      <c r="M24" s="154"/>
    </row>
    <row r="25" spans="1:13" ht="14.1" customHeight="1" x14ac:dyDescent="0.25">
      <c r="A25" s="22"/>
      <c r="B25" s="128"/>
      <c r="C25" s="248" t="s">
        <v>22</v>
      </c>
      <c r="D25" s="284">
        <v>41189</v>
      </c>
      <c r="E25" s="353">
        <v>39029</v>
      </c>
      <c r="F25" s="353">
        <v>138.41696999999999</v>
      </c>
      <c r="G25" s="353">
        <v>38965.9931</v>
      </c>
      <c r="H25" s="353">
        <v>1454</v>
      </c>
      <c r="I25" s="353">
        <f>E25-G25+H25</f>
        <v>1517.0069000000003</v>
      </c>
      <c r="J25" s="353">
        <v>42218.753360000002</v>
      </c>
      <c r="K25" s="126"/>
      <c r="L25" s="154"/>
      <c r="M25" s="154"/>
    </row>
    <row r="26" spans="1:13" ht="14.1" customHeight="1" x14ac:dyDescent="0.25">
      <c r="A26" s="22"/>
      <c r="B26" s="128"/>
      <c r="C26" s="248" t="s">
        <v>59</v>
      </c>
      <c r="D26" s="284">
        <v>45257</v>
      </c>
      <c r="E26" s="353">
        <v>41911</v>
      </c>
      <c r="F26" s="353">
        <v>207.88977</v>
      </c>
      <c r="G26" s="353">
        <v>39890.96918</v>
      </c>
      <c r="H26" s="353">
        <v>1644</v>
      </c>
      <c r="I26" s="353">
        <f>E26-G26+H26</f>
        <v>3664.0308199999999</v>
      </c>
      <c r="J26" s="353">
        <v>41360.248339999998</v>
      </c>
      <c r="K26" s="126"/>
      <c r="L26" s="154"/>
      <c r="M26" s="154"/>
    </row>
    <row r="27" spans="1:13" ht="14.1" customHeight="1" x14ac:dyDescent="0.25">
      <c r="A27" s="22"/>
      <c r="B27" s="128"/>
      <c r="C27" s="248" t="s">
        <v>60</v>
      </c>
      <c r="D27" s="284">
        <v>42190</v>
      </c>
      <c r="E27" s="353">
        <v>42357</v>
      </c>
      <c r="F27" s="353">
        <v>279.80047999999999</v>
      </c>
      <c r="G27" s="353">
        <v>41813.536489999999</v>
      </c>
      <c r="H27" s="353">
        <v>2285</v>
      </c>
      <c r="I27" s="353">
        <f>E27-G27+H27</f>
        <v>2828.4635100000014</v>
      </c>
      <c r="J27" s="353">
        <v>39976.583632000002</v>
      </c>
      <c r="K27" s="126"/>
      <c r="L27" s="154"/>
      <c r="M27" s="154"/>
    </row>
    <row r="28" spans="1:13" ht="14.1" customHeight="1" x14ac:dyDescent="0.25">
      <c r="A28" s="22"/>
      <c r="B28" s="128"/>
      <c r="C28" s="248" t="s">
        <v>82</v>
      </c>
      <c r="D28" s="284">
        <v>30699</v>
      </c>
      <c r="E28" s="353">
        <v>28468</v>
      </c>
      <c r="F28" s="353">
        <v>195.92167000000001</v>
      </c>
      <c r="G28" s="353">
        <v>28116.63279</v>
      </c>
      <c r="H28" s="353">
        <v>1272</v>
      </c>
      <c r="I28" s="353">
        <f>E28-G28+H28</f>
        <v>1623.3672100000003</v>
      </c>
      <c r="J28" s="353">
        <v>29074.105606000001</v>
      </c>
      <c r="K28" s="126"/>
      <c r="L28" s="154"/>
      <c r="M28" s="154"/>
    </row>
    <row r="29" spans="1:13" ht="14.1" customHeight="1" x14ac:dyDescent="0.25">
      <c r="A29" s="22"/>
      <c r="B29" s="128"/>
      <c r="C29" s="248" t="s">
        <v>83</v>
      </c>
      <c r="D29" s="284">
        <v>15270</v>
      </c>
      <c r="E29" s="353">
        <v>13586</v>
      </c>
      <c r="F29" s="353"/>
      <c r="G29" s="353">
        <f>H25+H26+H27+H28</f>
        <v>6655</v>
      </c>
      <c r="H29" s="353"/>
      <c r="I29" s="353">
        <f>E29-G29</f>
        <v>6931</v>
      </c>
      <c r="J29" s="353">
        <v>5990</v>
      </c>
      <c r="K29" s="126"/>
      <c r="L29" s="154"/>
      <c r="M29" s="154"/>
    </row>
    <row r="30" spans="1:13" ht="14.1" customHeight="1" x14ac:dyDescent="0.25">
      <c r="A30" s="23"/>
      <c r="B30" s="127"/>
      <c r="C30" s="249" t="s">
        <v>18</v>
      </c>
      <c r="D30" s="283">
        <v>27917</v>
      </c>
      <c r="E30" s="352">
        <v>28138</v>
      </c>
      <c r="F30" s="352">
        <v>79.812200000000004</v>
      </c>
      <c r="G30" s="352">
        <v>19187.481500000002</v>
      </c>
      <c r="H30" s="352"/>
      <c r="I30" s="352">
        <f>E30-G30</f>
        <v>8950.5184999999983</v>
      </c>
      <c r="J30" s="352">
        <v>15481.39272</v>
      </c>
      <c r="K30" s="126"/>
      <c r="L30" s="154"/>
      <c r="M30" s="154"/>
    </row>
    <row r="31" spans="1:13" ht="14.1" customHeight="1" x14ac:dyDescent="0.25">
      <c r="A31" s="23"/>
      <c r="B31" s="127"/>
      <c r="C31" s="249" t="s">
        <v>81</v>
      </c>
      <c r="D31" s="283">
        <f>D32+D33</f>
        <v>20712</v>
      </c>
      <c r="E31" s="352">
        <f>E32+E33</f>
        <v>20293</v>
      </c>
      <c r="F31" s="352">
        <f>F32</f>
        <v>81</v>
      </c>
      <c r="G31" s="352">
        <f>G32</f>
        <v>19749.247920000002</v>
      </c>
      <c r="H31" s="352"/>
      <c r="I31" s="352">
        <f>I32+I33</f>
        <v>543.75207999999839</v>
      </c>
      <c r="J31" s="352">
        <f>J32</f>
        <v>19989.732510000002</v>
      </c>
      <c r="K31" s="126"/>
      <c r="L31" s="154"/>
      <c r="M31" s="154"/>
    </row>
    <row r="32" spans="1:13" ht="14.1" customHeight="1" x14ac:dyDescent="0.25">
      <c r="A32" s="22"/>
      <c r="B32" s="128"/>
      <c r="C32" s="248" t="s">
        <v>10</v>
      </c>
      <c r="D32" s="284">
        <v>18842</v>
      </c>
      <c r="E32" s="353">
        <v>18423</v>
      </c>
      <c r="F32" s="353">
        <v>81</v>
      </c>
      <c r="G32" s="353">
        <f>22816.24792-G36</f>
        <v>19749.247920000002</v>
      </c>
      <c r="H32" s="353">
        <v>1017</v>
      </c>
      <c r="I32" s="353">
        <f>E32-G32+H32</f>
        <v>-309.24792000000161</v>
      </c>
      <c r="J32" s="353">
        <f>21927.62697-J36</f>
        <v>19989.732510000002</v>
      </c>
      <c r="K32" s="126"/>
      <c r="L32" s="154"/>
      <c r="M32" s="154"/>
    </row>
    <row r="33" spans="1:13" ht="14.1" customHeight="1" thickBot="1" x14ac:dyDescent="0.3">
      <c r="A33" s="22"/>
      <c r="B33" s="128"/>
      <c r="C33" s="291" t="s">
        <v>84</v>
      </c>
      <c r="D33" s="285">
        <v>1870</v>
      </c>
      <c r="E33" s="354">
        <v>1870</v>
      </c>
      <c r="F33" s="354"/>
      <c r="G33" s="354">
        <f>H32</f>
        <v>1017</v>
      </c>
      <c r="H33" s="354"/>
      <c r="I33" s="354">
        <f t="shared" ref="I33:I38" si="0">E33-G33</f>
        <v>853</v>
      </c>
      <c r="J33" s="354">
        <v>672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2">
        <v>2500</v>
      </c>
      <c r="E34" s="355">
        <v>2500</v>
      </c>
      <c r="F34" s="355">
        <v>0</v>
      </c>
      <c r="G34" s="355">
        <v>1131.0769499999999</v>
      </c>
      <c r="H34" s="355"/>
      <c r="I34" s="355">
        <f t="shared" si="0"/>
        <v>1368.9230500000001</v>
      </c>
      <c r="J34" s="355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86">
        <v>933</v>
      </c>
      <c r="E35" s="355">
        <v>933</v>
      </c>
      <c r="F35" s="355"/>
      <c r="G35" s="355">
        <v>460.29809</v>
      </c>
      <c r="H35" s="355"/>
      <c r="I35" s="355">
        <f t="shared" si="0"/>
        <v>472.70191</v>
      </c>
      <c r="J35" s="355">
        <v>458.32035999999999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86">
        <v>3000</v>
      </c>
      <c r="E36" s="356">
        <v>3000</v>
      </c>
      <c r="F36" s="356">
        <f>G36-3067</f>
        <v>0</v>
      </c>
      <c r="G36" s="356">
        <v>3067</v>
      </c>
      <c r="H36" s="356"/>
      <c r="I36" s="356">
        <f t="shared" si="0"/>
        <v>-67</v>
      </c>
      <c r="J36" s="356">
        <v>1937.89446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86">
        <v>7000</v>
      </c>
      <c r="E37" s="356">
        <v>7000</v>
      </c>
      <c r="F37" s="356">
        <v>18</v>
      </c>
      <c r="G37" s="356">
        <v>7000</v>
      </c>
      <c r="H37" s="356"/>
      <c r="I37" s="356">
        <f t="shared" si="0"/>
        <v>0</v>
      </c>
      <c r="J37" s="356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86">
        <v>0</v>
      </c>
      <c r="E38" s="356">
        <v>0</v>
      </c>
      <c r="F38" s="356"/>
      <c r="G38" s="356">
        <v>87</v>
      </c>
      <c r="H38" s="356"/>
      <c r="I38" s="356">
        <f t="shared" si="0"/>
        <v>-87</v>
      </c>
      <c r="J38" s="356">
        <v>-17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87">
        <f>D20+D23+D34+D35+D36+D37+D38</f>
        <v>343377</v>
      </c>
      <c r="E39" s="328">
        <f>E20+E23+E34+E35+E36+E37+E38</f>
        <v>333191</v>
      </c>
      <c r="F39" s="328">
        <f>F20+F23+F34+F35+F37+F38+F36</f>
        <v>2363.0525200000002</v>
      </c>
      <c r="G39" s="328">
        <f>G20+G23+G34+G35+G36+G37+G38</f>
        <v>262218.34753999999</v>
      </c>
      <c r="H39" s="328">
        <f>H25+H26+H27+H28+H32</f>
        <v>7672</v>
      </c>
      <c r="I39" s="328">
        <f>I20+I23+I34+I35+I36+I37+I38</f>
        <v>70972.652459999998</v>
      </c>
      <c r="J39" s="328">
        <f>J20+J23+J34+J35+J36+J37+J38</f>
        <v>255228.68491000001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15"/>
      <c r="K40" s="314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3" t="s">
        <v>133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3" t="s">
        <v>111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296"/>
      <c r="E44" s="296"/>
      <c r="F44" s="296"/>
      <c r="G44" s="297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9" t="s">
        <v>1</v>
      </c>
      <c r="C47" s="390"/>
      <c r="D47" s="390"/>
      <c r="E47" s="390"/>
      <c r="F47" s="390"/>
      <c r="G47" s="390"/>
      <c r="H47" s="390"/>
      <c r="I47" s="390"/>
      <c r="J47" s="390"/>
      <c r="K47" s="391"/>
      <c r="L47" s="196"/>
      <c r="M47" s="196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81" t="s">
        <v>2</v>
      </c>
      <c r="D49" s="382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29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29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29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29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0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394" t="s">
        <v>8</v>
      </c>
      <c r="C55" s="395"/>
      <c r="D55" s="395"/>
      <c r="E55" s="395"/>
      <c r="F55" s="395"/>
      <c r="G55" s="395"/>
      <c r="H55" s="395"/>
      <c r="I55" s="395"/>
      <c r="J55" s="395"/>
      <c r="K55" s="396"/>
      <c r="L55" s="196"/>
      <c r="M55" s="196"/>
    </row>
    <row r="56" spans="2:13" s="3" customFormat="1" ht="63.75" thickBot="1" x14ac:dyDescent="0.3">
      <c r="B56" s="140"/>
      <c r="C56" s="176" t="s">
        <v>19</v>
      </c>
      <c r="D56" s="369" t="s">
        <v>20</v>
      </c>
      <c r="E56" s="317" t="str">
        <f>F19</f>
        <v>LANDET KVANTUM UKE 32</v>
      </c>
      <c r="F56" s="176" t="str">
        <f>G19</f>
        <v>LANDET KVANTUM T.O.M UKE 32</v>
      </c>
      <c r="G56" s="357" t="str">
        <f>I19</f>
        <v>RESTKVOTER</v>
      </c>
      <c r="H56" s="176" t="str">
        <f>J19</f>
        <v>LANDET KVANTUM T.O.M. UKE 32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298" t="s">
        <v>32</v>
      </c>
      <c r="D57" s="403">
        <v>5386</v>
      </c>
      <c r="E57" s="344">
        <v>35.93347</v>
      </c>
      <c r="F57" s="344">
        <v>1126.9443100000001</v>
      </c>
      <c r="G57" s="405">
        <f>D57-F57-F58</f>
        <v>3110.7696800000003</v>
      </c>
      <c r="H57" s="344">
        <v>991.25607000000002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04"/>
      <c r="E58" s="364">
        <v>12.349500000000001</v>
      </c>
      <c r="F58" s="364">
        <v>1148.28601</v>
      </c>
      <c r="G58" s="406"/>
      <c r="H58" s="364">
        <v>1391.7770399999999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55">
        <v>200</v>
      </c>
      <c r="E59" s="365">
        <v>0.21021000000000001</v>
      </c>
      <c r="F59" s="365">
        <v>87.399010000000004</v>
      </c>
      <c r="G59" s="358">
        <f>D59-F59</f>
        <v>112.60099</v>
      </c>
      <c r="H59" s="365">
        <v>78.780910000000006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66">
        <v>8078</v>
      </c>
      <c r="E60" s="366">
        <f>E61+E62+E63</f>
        <v>1504.5169500000002</v>
      </c>
      <c r="F60" s="366">
        <f>F61+F62+F63</f>
        <v>6592.5350500000004</v>
      </c>
      <c r="G60" s="359">
        <f>D60-F60</f>
        <v>1485.4649499999996</v>
      </c>
      <c r="H60" s="366">
        <f>H61+H62+H63</f>
        <v>6451.1096999999991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23"/>
      <c r="E61" s="323">
        <v>880.51557000000003</v>
      </c>
      <c r="F61" s="323">
        <v>3144.6128199999998</v>
      </c>
      <c r="G61" s="360"/>
      <c r="H61" s="323">
        <v>2600.4599899999998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23"/>
      <c r="E62" s="323">
        <v>460.54048</v>
      </c>
      <c r="F62" s="323">
        <v>2085.6993900000002</v>
      </c>
      <c r="G62" s="360"/>
      <c r="H62" s="323">
        <v>2486.5522000000001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1" t="s">
        <v>35</v>
      </c>
      <c r="D63" s="367"/>
      <c r="E63" s="367">
        <v>163.46090000000001</v>
      </c>
      <c r="F63" s="367">
        <v>1362.2228399999999</v>
      </c>
      <c r="G63" s="361"/>
      <c r="H63" s="367">
        <v>1364.0975100000001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22">
        <v>91</v>
      </c>
      <c r="E64" s="322"/>
      <c r="F64" s="322"/>
      <c r="G64" s="362">
        <f>D64-F64</f>
        <v>91</v>
      </c>
      <c r="H64" s="322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16" t="s">
        <v>14</v>
      </c>
      <c r="D65" s="368"/>
      <c r="E65" s="368"/>
      <c r="F65" s="368"/>
      <c r="G65" s="363"/>
      <c r="H65" s="36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28">
        <f>D57+D59+D60+D64</f>
        <v>13755</v>
      </c>
      <c r="E66" s="328">
        <f>E57+E58+E59+E60+E64+E65</f>
        <v>1553.0101300000001</v>
      </c>
      <c r="F66" s="328">
        <f>F57+F58+F59+F60+F64+F65</f>
        <v>8955.1643800000002</v>
      </c>
      <c r="G66" s="347">
        <f>D66-F66</f>
        <v>4799.8356199999998</v>
      </c>
      <c r="H66" s="328">
        <f>H57+H58+H59+H60+H64+H65</f>
        <v>8914.9600699999992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02" t="s">
        <v>118</v>
      </c>
      <c r="D67" s="402"/>
      <c r="E67" s="402"/>
      <c r="F67" s="402"/>
      <c r="G67" s="402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9" t="s">
        <v>1</v>
      </c>
      <c r="C72" s="390"/>
      <c r="D72" s="390"/>
      <c r="E72" s="390"/>
      <c r="F72" s="390"/>
      <c r="G72" s="390"/>
      <c r="H72" s="390"/>
      <c r="I72" s="390"/>
      <c r="J72" s="390"/>
      <c r="K72" s="391"/>
      <c r="L72" s="196"/>
      <c r="M72" s="196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392" t="s">
        <v>2</v>
      </c>
      <c r="D74" s="393"/>
      <c r="E74" s="392" t="s">
        <v>20</v>
      </c>
      <c r="F74" s="397"/>
      <c r="G74" s="392" t="s">
        <v>21</v>
      </c>
      <c r="H74" s="393"/>
      <c r="I74" s="154"/>
      <c r="J74" s="154"/>
      <c r="K74" s="113"/>
      <c r="L74" s="134"/>
      <c r="M74" s="134"/>
    </row>
    <row r="75" spans="2:13" ht="15" x14ac:dyDescent="0.25">
      <c r="B75" s="231"/>
      <c r="C75" s="163" t="s">
        <v>27</v>
      </c>
      <c r="D75" s="167">
        <v>105159</v>
      </c>
      <c r="E75" s="232" t="s">
        <v>5</v>
      </c>
      <c r="F75" s="225">
        <v>39146</v>
      </c>
      <c r="G75" s="233" t="s">
        <v>25</v>
      </c>
      <c r="H75" s="225">
        <v>11497</v>
      </c>
      <c r="I75" s="164"/>
      <c r="J75" s="164"/>
      <c r="K75" s="234"/>
      <c r="L75" s="275"/>
      <c r="M75" s="134"/>
    </row>
    <row r="76" spans="2:13" ht="15" x14ac:dyDescent="0.25">
      <c r="B76" s="231"/>
      <c r="C76" s="163" t="s">
        <v>3</v>
      </c>
      <c r="D76" s="167">
        <v>96159</v>
      </c>
      <c r="E76" s="235" t="s">
        <v>6</v>
      </c>
      <c r="F76" s="167">
        <v>65362</v>
      </c>
      <c r="G76" s="233" t="s">
        <v>78</v>
      </c>
      <c r="H76" s="167">
        <v>48756</v>
      </c>
      <c r="I76" s="164"/>
      <c r="J76" s="164"/>
      <c r="K76" s="234"/>
      <c r="L76" s="275"/>
      <c r="M76" s="134"/>
    </row>
    <row r="77" spans="2:13" ht="18" thickBot="1" x14ac:dyDescent="0.3">
      <c r="B77" s="231"/>
      <c r="C77" s="163" t="s">
        <v>125</v>
      </c>
      <c r="D77" s="167">
        <v>13682</v>
      </c>
      <c r="E77" s="163" t="s">
        <v>93</v>
      </c>
      <c r="F77" s="167">
        <v>651</v>
      </c>
      <c r="G77" s="233" t="s">
        <v>79</v>
      </c>
      <c r="H77" s="167">
        <v>5109</v>
      </c>
      <c r="I77" s="164"/>
      <c r="J77" s="164"/>
      <c r="K77" s="234"/>
      <c r="L77" s="275"/>
      <c r="M77" s="134"/>
    </row>
    <row r="78" spans="2:13" ht="14.1" customHeight="1" thickBot="1" x14ac:dyDescent="0.3">
      <c r="B78" s="231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6"/>
      <c r="L78" s="239"/>
      <c r="M78" s="116"/>
    </row>
    <row r="79" spans="2:13" ht="12" customHeight="1" x14ac:dyDescent="0.25">
      <c r="B79" s="231"/>
      <c r="C79" s="280" t="s">
        <v>126</v>
      </c>
      <c r="D79" s="192"/>
      <c r="E79" s="192"/>
      <c r="F79" s="192"/>
      <c r="G79" s="192"/>
      <c r="H79" s="192"/>
      <c r="I79" s="238"/>
      <c r="J79" s="239"/>
      <c r="K79" s="236"/>
      <c r="L79" s="239"/>
      <c r="M79" s="116"/>
    </row>
    <row r="80" spans="2:13" ht="14.25" customHeight="1" x14ac:dyDescent="0.25">
      <c r="B80" s="231"/>
      <c r="C80" s="401"/>
      <c r="D80" s="401"/>
      <c r="E80" s="401"/>
      <c r="F80" s="401"/>
      <c r="G80" s="401"/>
      <c r="H80" s="401"/>
      <c r="I80" s="238"/>
      <c r="J80" s="239"/>
      <c r="K80" s="236"/>
      <c r="L80" s="239"/>
      <c r="M80" s="116"/>
    </row>
    <row r="81" spans="1:13" ht="6" customHeight="1" thickBot="1" x14ac:dyDescent="0.3">
      <c r="B81" s="231"/>
      <c r="C81" s="401"/>
      <c r="D81" s="401"/>
      <c r="E81" s="401"/>
      <c r="F81" s="401"/>
      <c r="G81" s="401"/>
      <c r="H81" s="401"/>
      <c r="I81" s="239"/>
      <c r="J81" s="239"/>
      <c r="K81" s="236"/>
      <c r="L81" s="239"/>
      <c r="M81" s="116"/>
    </row>
    <row r="82" spans="1:13" ht="14.1" customHeight="1" x14ac:dyDescent="0.25">
      <c r="B82" s="398" t="s">
        <v>8</v>
      </c>
      <c r="C82" s="399"/>
      <c r="D82" s="399"/>
      <c r="E82" s="399"/>
      <c r="F82" s="399"/>
      <c r="G82" s="399"/>
      <c r="H82" s="399"/>
      <c r="I82" s="399"/>
      <c r="J82" s="399"/>
      <c r="K82" s="400"/>
      <c r="L82" s="276"/>
      <c r="M82" s="196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0" t="s">
        <v>70</v>
      </c>
      <c r="E84" s="176" t="s">
        <v>98</v>
      </c>
      <c r="F84" s="176" t="str">
        <f>F19</f>
        <v>LANDET KVANTUM UKE 32</v>
      </c>
      <c r="G84" s="176" t="str">
        <f>G19</f>
        <v>LANDET KVANTUM T.O.M UKE 32</v>
      </c>
      <c r="H84" s="176" t="str">
        <f>I19</f>
        <v>RESTKVOTER</v>
      </c>
      <c r="I84" s="176" t="str">
        <f>J19</f>
        <v>LANDET KVANTUM T.O.M. UKE 32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2" t="s">
        <v>16</v>
      </c>
      <c r="D85" s="281">
        <f>D87+D86</f>
        <v>40215</v>
      </c>
      <c r="E85" s="349">
        <f>E87+E86</f>
        <v>38762</v>
      </c>
      <c r="F85" s="349">
        <f>F87+F86</f>
        <v>353.95417000000003</v>
      </c>
      <c r="G85" s="349">
        <f>G86+G87</f>
        <v>25820.688969999999</v>
      </c>
      <c r="H85" s="349">
        <f>H86+H87</f>
        <v>12941.311030000001</v>
      </c>
      <c r="I85" s="349">
        <f>I86+I87</f>
        <v>29753.458049999997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3" t="s">
        <v>12</v>
      </c>
      <c r="D86" s="282">
        <v>39465</v>
      </c>
      <c r="E86" s="350">
        <v>37937</v>
      </c>
      <c r="F86" s="350">
        <v>353.74277000000001</v>
      </c>
      <c r="G86" s="350">
        <v>25579.831569999998</v>
      </c>
      <c r="H86" s="350">
        <f>E86-G86</f>
        <v>12357.168430000002</v>
      </c>
      <c r="I86" s="350">
        <v>29385.469519999999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3" t="s">
        <v>11</v>
      </c>
      <c r="D87" s="289">
        <v>750</v>
      </c>
      <c r="E87" s="351">
        <v>825</v>
      </c>
      <c r="F87" s="351">
        <v>0.2114</v>
      </c>
      <c r="G87" s="351">
        <v>240.85740000000001</v>
      </c>
      <c r="H87" s="351">
        <f>E87-G87</f>
        <v>584.14260000000002</v>
      </c>
      <c r="I87" s="351">
        <v>367.98853000000003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2" t="s">
        <v>17</v>
      </c>
      <c r="D88" s="281">
        <f t="shared" ref="D88" si="1">D89+D94+D95</f>
        <v>67105</v>
      </c>
      <c r="E88" s="349">
        <f t="shared" ref="E88:I88" si="2">E89+E94+E95</f>
        <v>70774</v>
      </c>
      <c r="F88" s="349">
        <f t="shared" si="2"/>
        <v>1444.2446499999999</v>
      </c>
      <c r="G88" s="349">
        <f t="shared" si="2"/>
        <v>36213.437519999999</v>
      </c>
      <c r="H88" s="349">
        <f>H89+H94+H95</f>
        <v>34560.562480000001</v>
      </c>
      <c r="I88" s="349">
        <f t="shared" si="2"/>
        <v>38007.723489999997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49" t="s">
        <v>80</v>
      </c>
      <c r="D89" s="283">
        <f t="shared" ref="D89" si="3">D90+D91+D92+D93</f>
        <v>50046</v>
      </c>
      <c r="E89" s="352">
        <f t="shared" ref="E89:I89" si="4">E90+E91+E92+E93</f>
        <v>54332</v>
      </c>
      <c r="F89" s="352">
        <f t="shared" si="4"/>
        <v>1393.82511</v>
      </c>
      <c r="G89" s="352">
        <f t="shared" si="4"/>
        <v>28855.23244</v>
      </c>
      <c r="H89" s="352">
        <f>H90+H91+H92+H93</f>
        <v>25476.76756</v>
      </c>
      <c r="I89" s="352">
        <f t="shared" si="4"/>
        <v>29655.9395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48" t="s">
        <v>22</v>
      </c>
      <c r="D90" s="284">
        <v>13337</v>
      </c>
      <c r="E90" s="353">
        <v>14884</v>
      </c>
      <c r="F90" s="353">
        <v>150.03797</v>
      </c>
      <c r="G90" s="353">
        <v>3947.1614599999998</v>
      </c>
      <c r="H90" s="353">
        <f t="shared" ref="H90:H98" si="5">E90-G90</f>
        <v>10936.838540000001</v>
      </c>
      <c r="I90" s="353">
        <v>4213.2163300000002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48" t="s">
        <v>23</v>
      </c>
      <c r="D91" s="284">
        <v>13743</v>
      </c>
      <c r="E91" s="353">
        <v>15259</v>
      </c>
      <c r="F91" s="353">
        <v>289.12094999999999</v>
      </c>
      <c r="G91" s="353">
        <v>8352.91806</v>
      </c>
      <c r="H91" s="353">
        <f t="shared" si="5"/>
        <v>6906.08194</v>
      </c>
      <c r="I91" s="353">
        <v>8565.9296099999992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48" t="s">
        <v>24</v>
      </c>
      <c r="D92" s="284">
        <v>14275</v>
      </c>
      <c r="E92" s="353">
        <v>15859</v>
      </c>
      <c r="F92" s="353">
        <v>481.35124000000002</v>
      </c>
      <c r="G92" s="353">
        <v>9581.5400800000007</v>
      </c>
      <c r="H92" s="353">
        <f t="shared" si="5"/>
        <v>6277.4599199999993</v>
      </c>
      <c r="I92" s="353">
        <v>9710.6486999999997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48" t="s">
        <v>82</v>
      </c>
      <c r="D93" s="284">
        <v>8691</v>
      </c>
      <c r="E93" s="353">
        <v>8330</v>
      </c>
      <c r="F93" s="353">
        <v>473.31495000000001</v>
      </c>
      <c r="G93" s="353">
        <v>6973.6128399999998</v>
      </c>
      <c r="H93" s="353">
        <f t="shared" si="5"/>
        <v>1356.3871600000002</v>
      </c>
      <c r="I93" s="353">
        <v>7166.1448600000003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49" t="s">
        <v>29</v>
      </c>
      <c r="D94" s="283">
        <v>11810</v>
      </c>
      <c r="E94" s="352">
        <v>11135</v>
      </c>
      <c r="F94" s="352">
        <v>13.487399999999999</v>
      </c>
      <c r="G94" s="352">
        <v>6209.9102400000002</v>
      </c>
      <c r="H94" s="352">
        <f t="shared" si="5"/>
        <v>4925.0897599999998</v>
      </c>
      <c r="I94" s="352">
        <v>7357.7697500000004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0" t="s">
        <v>79</v>
      </c>
      <c r="D95" s="288">
        <v>5249</v>
      </c>
      <c r="E95" s="370">
        <v>5307</v>
      </c>
      <c r="F95" s="370">
        <v>36.932139999999997</v>
      </c>
      <c r="G95" s="370">
        <v>1148.29484</v>
      </c>
      <c r="H95" s="370">
        <f t="shared" si="5"/>
        <v>4158.7051599999995</v>
      </c>
      <c r="I95" s="370">
        <v>994.01423999999997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2">
        <v>351</v>
      </c>
      <c r="E96" s="355">
        <v>351</v>
      </c>
      <c r="F96" s="355"/>
      <c r="G96" s="355">
        <v>9.4123000000000001</v>
      </c>
      <c r="H96" s="355">
        <f t="shared" si="5"/>
        <v>341.58769999999998</v>
      </c>
      <c r="I96" s="355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86">
        <v>300</v>
      </c>
      <c r="E97" s="356">
        <v>300</v>
      </c>
      <c r="F97" s="356">
        <v>0.84267000000000003</v>
      </c>
      <c r="G97" s="356">
        <v>300</v>
      </c>
      <c r="H97" s="356">
        <f t="shared" si="5"/>
        <v>0</v>
      </c>
      <c r="I97" s="356">
        <v>56.163159999999998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1" t="s">
        <v>115</v>
      </c>
      <c r="D98" s="286"/>
      <c r="E98" s="356"/>
      <c r="F98" s="356"/>
      <c r="G98" s="356">
        <v>9</v>
      </c>
      <c r="H98" s="356">
        <f t="shared" si="5"/>
        <v>-9</v>
      </c>
      <c r="I98" s="356">
        <v>40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87">
        <f>D85+D88+D96+D97+D98</f>
        <v>107971</v>
      </c>
      <c r="E99" s="328">
        <f>E85+E88+E96+E97+E98</f>
        <v>110187</v>
      </c>
      <c r="F99" s="328">
        <f t="shared" ref="F99:G99" si="6">F85+F88+F96+F97+F98</f>
        <v>1799.0414899999998</v>
      </c>
      <c r="G99" s="328">
        <f t="shared" si="6"/>
        <v>62352.538789999999</v>
      </c>
      <c r="H99" s="328">
        <f>H85+H88+H96+H97+H98</f>
        <v>47834.461210000001</v>
      </c>
      <c r="I99" s="328">
        <f>I85+I88+I96+I97+I98</f>
        <v>67875.224759999983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3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3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4" t="s">
        <v>116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389" t="s">
        <v>1</v>
      </c>
      <c r="C106" s="390"/>
      <c r="D106" s="390"/>
      <c r="E106" s="390"/>
      <c r="F106" s="390"/>
      <c r="G106" s="390"/>
      <c r="H106" s="390"/>
      <c r="I106" s="390"/>
      <c r="J106" s="390"/>
      <c r="K106" s="391"/>
      <c r="L106" s="196"/>
      <c r="M106" s="19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392" t="s">
        <v>2</v>
      </c>
      <c r="D108" s="393"/>
      <c r="E108" s="392" t="s">
        <v>20</v>
      </c>
      <c r="F108" s="393"/>
      <c r="G108" s="392" t="s">
        <v>21</v>
      </c>
      <c r="H108" s="393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5">
        <v>56470</v>
      </c>
      <c r="G109" s="163" t="s">
        <v>25</v>
      </c>
      <c r="H109" s="225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06"/>
      <c r="D112" s="304"/>
      <c r="E112" s="304" t="s">
        <v>77</v>
      </c>
      <c r="F112" s="167">
        <v>3861</v>
      </c>
      <c r="G112" s="11"/>
      <c r="H112" s="306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05" t="s">
        <v>7</v>
      </c>
      <c r="F113" s="168">
        <f>F109+F110+F111+F112</f>
        <v>156482</v>
      </c>
      <c r="G113" s="119" t="s">
        <v>6</v>
      </c>
      <c r="H113" s="303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394" t="s">
        <v>8</v>
      </c>
      <c r="C116" s="395"/>
      <c r="D116" s="395"/>
      <c r="E116" s="395"/>
      <c r="F116" s="395"/>
      <c r="G116" s="395"/>
      <c r="H116" s="395"/>
      <c r="I116" s="395"/>
      <c r="J116" s="395"/>
      <c r="K116" s="396"/>
      <c r="L116" s="196"/>
      <c r="M116" s="196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7" t="s">
        <v>19</v>
      </c>
      <c r="D118" s="176" t="s">
        <v>70</v>
      </c>
      <c r="E118" s="176" t="s">
        <v>99</v>
      </c>
      <c r="F118" s="176" t="str">
        <f>F19</f>
        <v>LANDET KVANTUM UKE 32</v>
      </c>
      <c r="G118" s="176" t="str">
        <f>G19</f>
        <v>LANDET KVANTUM T.O.M UKE 32</v>
      </c>
      <c r="H118" s="176" t="str">
        <f>I19</f>
        <v>RESTKVOTER</v>
      </c>
      <c r="I118" s="329" t="str">
        <f>J19</f>
        <v>LANDET KVANTUM T.O.M. UKE 32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2" t="s">
        <v>74</v>
      </c>
      <c r="D119" s="217">
        <f t="shared" ref="D119:E119" si="7">D120+D121+D122</f>
        <v>56470</v>
      </c>
      <c r="E119" s="217">
        <f t="shared" si="7"/>
        <v>52057</v>
      </c>
      <c r="F119" s="318">
        <f t="shared" ref="F119:H119" si="8">F120+F121+F122</f>
        <v>140.12414999999999</v>
      </c>
      <c r="G119" s="318">
        <f t="shared" si="8"/>
        <v>37330.714169999999</v>
      </c>
      <c r="H119" s="318">
        <f t="shared" si="8"/>
        <v>15407.15149</v>
      </c>
      <c r="I119" s="318">
        <f>I120+I121+I122</f>
        <v>35321.963510000001</v>
      </c>
      <c r="J119" s="154"/>
      <c r="K119" s="126"/>
      <c r="L119" s="154"/>
      <c r="M119" s="154"/>
    </row>
    <row r="120" spans="2:13" ht="14.1" customHeight="1" x14ac:dyDescent="0.25">
      <c r="B120" s="9"/>
      <c r="C120" s="243" t="s">
        <v>12</v>
      </c>
      <c r="D120" s="227">
        <v>45176</v>
      </c>
      <c r="E120" s="227">
        <v>41220</v>
      </c>
      <c r="F120" s="319">
        <v>4.6921499999999998</v>
      </c>
      <c r="G120" s="319">
        <v>33170.413059999999</v>
      </c>
      <c r="H120" s="319">
        <v>13256.07516</v>
      </c>
      <c r="I120" s="319">
        <v>29758.019980000001</v>
      </c>
      <c r="J120" s="154"/>
      <c r="K120" s="126"/>
      <c r="L120" s="154"/>
      <c r="M120" s="154"/>
    </row>
    <row r="121" spans="2:13" ht="14.1" customHeight="1" x14ac:dyDescent="0.25">
      <c r="B121" s="9"/>
      <c r="C121" s="243" t="s">
        <v>11</v>
      </c>
      <c r="D121" s="227">
        <v>10794</v>
      </c>
      <c r="E121" s="227">
        <v>10337</v>
      </c>
      <c r="F121" s="319">
        <v>135.43199999999999</v>
      </c>
      <c r="G121" s="319">
        <v>4160.3011100000003</v>
      </c>
      <c r="H121" s="319">
        <v>1651.0763300000001</v>
      </c>
      <c r="I121" s="319">
        <v>5563.9435299999996</v>
      </c>
      <c r="J121" s="154"/>
      <c r="K121" s="126"/>
      <c r="L121" s="154"/>
      <c r="M121" s="154"/>
    </row>
    <row r="122" spans="2:13" ht="15.75" thickBot="1" x14ac:dyDescent="0.3">
      <c r="B122" s="9"/>
      <c r="C122" s="244" t="s">
        <v>39</v>
      </c>
      <c r="D122" s="228">
        <v>500</v>
      </c>
      <c r="E122" s="228">
        <v>500</v>
      </c>
      <c r="F122" s="320"/>
      <c r="G122" s="320"/>
      <c r="H122" s="320">
        <f>E122-G122</f>
        <v>500</v>
      </c>
      <c r="I122" s="320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5" t="s">
        <v>38</v>
      </c>
      <c r="D123" s="278">
        <v>38155</v>
      </c>
      <c r="E123" s="278">
        <v>34652</v>
      </c>
      <c r="F123" s="321">
        <v>346.68900000000002</v>
      </c>
      <c r="G123" s="321">
        <v>22122.020420000001</v>
      </c>
      <c r="H123" s="321">
        <f>E123-G123</f>
        <v>12529.979579999999</v>
      </c>
      <c r="I123" s="321">
        <v>22302.09762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6" t="s">
        <v>17</v>
      </c>
      <c r="D124" s="213">
        <f>D125+D130+D133</f>
        <v>59468</v>
      </c>
      <c r="E124" s="213">
        <f>E125+E130+E133</f>
        <v>53642</v>
      </c>
      <c r="F124" s="330">
        <f>F125+F130+F133</f>
        <v>969.49890000000005</v>
      </c>
      <c r="G124" s="330">
        <f>G133+G130+G125</f>
        <v>36897.900280000002</v>
      </c>
      <c r="H124" s="330">
        <f>H125+H130+H133</f>
        <v>16744.099720000002</v>
      </c>
      <c r="I124" s="330">
        <f>I125+I130+I133</f>
        <v>41135.121139999996</v>
      </c>
      <c r="J124" s="116"/>
      <c r="K124" s="126"/>
      <c r="L124" s="154"/>
      <c r="M124" s="154"/>
    </row>
    <row r="125" spans="2:13" ht="15.75" customHeight="1" x14ac:dyDescent="0.25">
      <c r="B125" s="2"/>
      <c r="C125" s="247" t="s">
        <v>85</v>
      </c>
      <c r="D125" s="299">
        <f>D126+D127+D128+D129</f>
        <v>44969</v>
      </c>
      <c r="E125" s="299">
        <f>E126+E127+E128+E129</f>
        <v>40509</v>
      </c>
      <c r="F125" s="331">
        <f>F126+F127+F128+F129</f>
        <v>774.05986000000007</v>
      </c>
      <c r="G125" s="331">
        <f>G126+G127+G129+G128</f>
        <v>27025.82287</v>
      </c>
      <c r="H125" s="331">
        <f>H126+H127+H128+H129</f>
        <v>13483.17713</v>
      </c>
      <c r="I125" s="331">
        <f>I126+I127+I128+I129</f>
        <v>30575.973899999997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48" t="s">
        <v>22</v>
      </c>
      <c r="D126" s="224">
        <v>11917</v>
      </c>
      <c r="E126" s="224">
        <v>12976</v>
      </c>
      <c r="F126" s="323">
        <v>193.83205000000001</v>
      </c>
      <c r="G126" s="323">
        <v>5405.3815400000003</v>
      </c>
      <c r="H126" s="323">
        <f t="shared" ref="H126:H138" si="9">E126-G126</f>
        <v>7570.6184599999997</v>
      </c>
      <c r="I126" s="323">
        <v>4843.6725399999996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48" t="s">
        <v>23</v>
      </c>
      <c r="D127" s="224">
        <v>12852</v>
      </c>
      <c r="E127" s="224">
        <v>10724</v>
      </c>
      <c r="F127" s="323">
        <v>90.793310000000005</v>
      </c>
      <c r="G127" s="323">
        <v>6822.6360299999997</v>
      </c>
      <c r="H127" s="323">
        <f t="shared" si="9"/>
        <v>3901.3639700000003</v>
      </c>
      <c r="I127" s="323">
        <v>7776.6325399999996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48" t="s">
        <v>24</v>
      </c>
      <c r="D128" s="224">
        <v>11166</v>
      </c>
      <c r="E128" s="224">
        <v>8990</v>
      </c>
      <c r="F128" s="323">
        <v>314.17649999999998</v>
      </c>
      <c r="G128" s="323">
        <v>8743.2806500000006</v>
      </c>
      <c r="H128" s="323">
        <f t="shared" si="9"/>
        <v>246.71934999999939</v>
      </c>
      <c r="I128" s="323">
        <v>9702.0746799999997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48" t="s">
        <v>82</v>
      </c>
      <c r="D129" s="224">
        <v>9034</v>
      </c>
      <c r="E129" s="224">
        <v>7819</v>
      </c>
      <c r="F129" s="323">
        <v>175.25800000000001</v>
      </c>
      <c r="G129" s="323">
        <v>6054.5246500000003</v>
      </c>
      <c r="H129" s="323">
        <f t="shared" si="9"/>
        <v>1764.4753499999997</v>
      </c>
      <c r="I129" s="323">
        <v>8253.5941399999992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49" t="s">
        <v>18</v>
      </c>
      <c r="D130" s="218">
        <f>D132+D131</f>
        <v>6380</v>
      </c>
      <c r="E130" s="218">
        <v>5924</v>
      </c>
      <c r="F130" s="324">
        <v>0.90449999999999997</v>
      </c>
      <c r="G130" s="324">
        <v>5754.5426500000003</v>
      </c>
      <c r="H130" s="324">
        <f t="shared" si="9"/>
        <v>169.45734999999968</v>
      </c>
      <c r="I130" s="324">
        <v>6314.0700900000002</v>
      </c>
      <c r="J130" s="39"/>
      <c r="K130" s="126"/>
      <c r="L130" s="154"/>
      <c r="M130" s="154"/>
    </row>
    <row r="131" spans="2:13" ht="14.1" customHeight="1" x14ac:dyDescent="0.25">
      <c r="B131" s="9"/>
      <c r="C131" s="248" t="s">
        <v>40</v>
      </c>
      <c r="D131" s="224">
        <v>5880</v>
      </c>
      <c r="E131" s="224">
        <f>E130-500</f>
        <v>5424</v>
      </c>
      <c r="F131" s="323">
        <v>0.55079999999999996</v>
      </c>
      <c r="G131" s="323">
        <v>5675.3123400000004</v>
      </c>
      <c r="H131" s="323">
        <f t="shared" si="9"/>
        <v>-251.3123400000004</v>
      </c>
      <c r="I131" s="323">
        <v>6211.8900800000001</v>
      </c>
      <c r="J131" s="116"/>
      <c r="K131" s="126"/>
      <c r="L131" s="154"/>
      <c r="M131" s="154"/>
    </row>
    <row r="132" spans="2:13" ht="14.1" customHeight="1" x14ac:dyDescent="0.25">
      <c r="B132" s="20"/>
      <c r="C132" s="248" t="s">
        <v>41</v>
      </c>
      <c r="D132" s="224">
        <v>500</v>
      </c>
      <c r="E132" s="224">
        <v>500</v>
      </c>
      <c r="F132" s="323">
        <f>F130-F131</f>
        <v>0.35370000000000001</v>
      </c>
      <c r="G132" s="323">
        <f>G130-G131</f>
        <v>79.230309999999918</v>
      </c>
      <c r="H132" s="323">
        <f t="shared" si="9"/>
        <v>420.76969000000008</v>
      </c>
      <c r="I132" s="323">
        <f>I130-I131</f>
        <v>102.18001000000004</v>
      </c>
      <c r="J132" s="39"/>
      <c r="K132" s="126"/>
      <c r="L132" s="154"/>
      <c r="M132" s="154"/>
    </row>
    <row r="133" spans="2:13" ht="15.75" thickBot="1" x14ac:dyDescent="0.3">
      <c r="B133" s="9"/>
      <c r="C133" s="250" t="s">
        <v>79</v>
      </c>
      <c r="D133" s="240">
        <v>8119</v>
      </c>
      <c r="E133" s="240">
        <v>7209</v>
      </c>
      <c r="F133" s="325">
        <v>194.53453999999999</v>
      </c>
      <c r="G133" s="325">
        <v>4117.5347599999996</v>
      </c>
      <c r="H133" s="325">
        <f t="shared" si="9"/>
        <v>3091.4652400000004</v>
      </c>
      <c r="I133" s="325">
        <v>4245.0771500000001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6" t="s">
        <v>13</v>
      </c>
      <c r="D134" s="213">
        <v>139</v>
      </c>
      <c r="E134" s="213">
        <f>D134</f>
        <v>139</v>
      </c>
      <c r="F134" s="322"/>
      <c r="G134" s="322">
        <v>12.69735</v>
      </c>
      <c r="H134" s="322">
        <f t="shared" si="9"/>
        <v>126.30265</v>
      </c>
      <c r="I134" s="322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1" t="s">
        <v>42</v>
      </c>
      <c r="D135" s="279">
        <v>250</v>
      </c>
      <c r="E135" s="279">
        <v>250</v>
      </c>
      <c r="F135" s="326"/>
      <c r="G135" s="326">
        <v>207.3338</v>
      </c>
      <c r="H135" s="326">
        <f t="shared" si="9"/>
        <v>42.666200000000003</v>
      </c>
      <c r="I135" s="326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1" t="s">
        <v>65</v>
      </c>
      <c r="D136" s="213">
        <v>2000</v>
      </c>
      <c r="E136" s="213">
        <v>2000</v>
      </c>
      <c r="F136" s="322">
        <v>32.531059999999997</v>
      </c>
      <c r="G136" s="322">
        <v>2000</v>
      </c>
      <c r="H136" s="322">
        <f>E136-G136</f>
        <v>0</v>
      </c>
      <c r="I136" s="322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8" t="s">
        <v>14</v>
      </c>
      <c r="D137" s="212"/>
      <c r="E137" s="212"/>
      <c r="F137" s="327"/>
      <c r="G137" s="327">
        <v>647</v>
      </c>
      <c r="H137" s="327">
        <f t="shared" si="9"/>
        <v>-647</v>
      </c>
      <c r="I137" s="327">
        <v>233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28">
        <f>F119+F123+F124+F134+F135+F136+F137</f>
        <v>1488.84311</v>
      </c>
      <c r="G138" s="328">
        <f>G119+G123+G124+G134+G135+G136+G137</f>
        <v>99217.666020000004</v>
      </c>
      <c r="H138" s="328">
        <f t="shared" si="9"/>
        <v>43522.333979999996</v>
      </c>
      <c r="I138" s="328">
        <f>I119+I123+I124+I134+I135+I136+I137</f>
        <v>101244.81326999998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295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3" t="s">
        <v>131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7"/>
      <c r="E142" s="197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5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199"/>
      <c r="C147" s="200"/>
      <c r="D147" s="201"/>
      <c r="E147" s="201"/>
      <c r="F147" s="201"/>
      <c r="G147" s="201"/>
      <c r="H147" s="202"/>
      <c r="I147" s="202"/>
      <c r="J147" s="202"/>
      <c r="K147" s="203"/>
      <c r="L147" s="116"/>
      <c r="M147" s="116"/>
    </row>
    <row r="148" spans="2:13" ht="12" customHeight="1" thickBot="1" x14ac:dyDescent="0.3">
      <c r="B148" s="117"/>
      <c r="C148" s="381" t="s">
        <v>2</v>
      </c>
      <c r="D148" s="382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2" t="s">
        <v>55</v>
      </c>
      <c r="D149" s="253">
        <v>36219</v>
      </c>
      <c r="E149" s="254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5" t="s">
        <v>67</v>
      </c>
      <c r="D150" s="256">
        <v>13055</v>
      </c>
      <c r="E150" s="254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57" t="s">
        <v>68</v>
      </c>
      <c r="D151" s="256">
        <v>6586</v>
      </c>
      <c r="E151" s="254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58" t="s">
        <v>31</v>
      </c>
      <c r="D152" s="259">
        <f>D149+D150+D151</f>
        <v>55860</v>
      </c>
      <c r="E152" s="254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0" t="s">
        <v>121</v>
      </c>
      <c r="D153" s="261"/>
      <c r="E153" s="261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0" t="s">
        <v>122</v>
      </c>
      <c r="D154" s="261"/>
      <c r="E154" s="261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0" t="str">
        <f>F19</f>
        <v>LANDET KVANTUM UKE 32</v>
      </c>
      <c r="F157" s="104" t="str">
        <f>G19</f>
        <v>LANDET KVANTUM T.O.M UKE 32</v>
      </c>
      <c r="G157" s="104" t="str">
        <f>I19</f>
        <v>RESTKVOTER</v>
      </c>
      <c r="H157" s="104" t="str">
        <f>J19</f>
        <v>LANDET KVANTUM T.O.M. UKE 32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32">
        <v>1223.8862999999999</v>
      </c>
      <c r="F158" s="332">
        <v>26234.09232</v>
      </c>
      <c r="G158" s="332">
        <f>D158-F158</f>
        <v>9850.9076800000003</v>
      </c>
      <c r="H158" s="332">
        <v>17388.70233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32">
        <v>8.0000000000000002E-3</v>
      </c>
      <c r="F159" s="332">
        <v>7.92821</v>
      </c>
      <c r="G159" s="332">
        <f>D159-F159</f>
        <v>92.071789999999993</v>
      </c>
      <c r="H159" s="332">
        <v>29.084869999999999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33"/>
      <c r="F160" s="333"/>
      <c r="G160" s="333">
        <f>D160-F160</f>
        <v>34</v>
      </c>
      <c r="H160" s="333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34">
        <f>SUM(E158:E160)</f>
        <v>1223.8942999999999</v>
      </c>
      <c r="F161" s="334">
        <f>SUM(F158:F160)</f>
        <v>26242.020529999998</v>
      </c>
      <c r="G161" s="334">
        <f>D161-F161</f>
        <v>9976.979470000002</v>
      </c>
      <c r="H161" s="334">
        <f>SUM(H158:H160)</f>
        <v>17417.787199999999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8"/>
      <c r="G162" s="198"/>
      <c r="H162" s="198"/>
      <c r="I162" s="198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4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378" t="s">
        <v>1</v>
      </c>
      <c r="C164" s="379"/>
      <c r="D164" s="379"/>
      <c r="E164" s="379"/>
      <c r="F164" s="379"/>
      <c r="G164" s="379"/>
      <c r="H164" s="379"/>
      <c r="I164" s="379"/>
      <c r="J164" s="379"/>
      <c r="K164" s="380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81" t="s">
        <v>2</v>
      </c>
      <c r="D166" s="382"/>
      <c r="E166" s="381" t="s">
        <v>53</v>
      </c>
      <c r="F166" s="382"/>
      <c r="G166" s="381" t="s">
        <v>54</v>
      </c>
      <c r="H166" s="382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2" t="s">
        <v>55</v>
      </c>
      <c r="D167" s="262">
        <v>40823</v>
      </c>
      <c r="E167" s="263" t="s">
        <v>5</v>
      </c>
      <c r="F167" s="264">
        <v>27313</v>
      </c>
      <c r="G167" s="255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5" t="s">
        <v>44</v>
      </c>
      <c r="D168" s="265">
        <v>38310</v>
      </c>
      <c r="E168" s="266" t="s">
        <v>45</v>
      </c>
      <c r="F168" s="267">
        <v>8000</v>
      </c>
      <c r="G168" s="255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5"/>
      <c r="D169" s="265"/>
      <c r="E169" s="266" t="s">
        <v>38</v>
      </c>
      <c r="F169" s="267">
        <v>5500</v>
      </c>
      <c r="G169" s="255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5"/>
      <c r="D170" s="265"/>
      <c r="E170" s="266"/>
      <c r="F170" s="267"/>
      <c r="G170" s="255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68">
        <f>SUM(D167:D170)</f>
        <v>79133</v>
      </c>
      <c r="E171" s="269" t="s">
        <v>57</v>
      </c>
      <c r="F171" s="268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37" t="s">
        <v>92</v>
      </c>
      <c r="D172" s="266"/>
      <c r="E172" s="266"/>
      <c r="F172" s="266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0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83" t="s">
        <v>8</v>
      </c>
      <c r="C175" s="384"/>
      <c r="D175" s="384"/>
      <c r="E175" s="384"/>
      <c r="F175" s="384"/>
      <c r="G175" s="384"/>
      <c r="H175" s="384"/>
      <c r="I175" s="384"/>
      <c r="J175" s="384"/>
      <c r="K175" s="385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32</v>
      </c>
      <c r="G177" s="104" t="str">
        <f>G19</f>
        <v>LANDET KVANTUM T.O.M UKE 32</v>
      </c>
      <c r="H177" s="104" t="str">
        <f>I19</f>
        <v>RESTKVOTER</v>
      </c>
      <c r="I177" s="104" t="str">
        <f>J19</f>
        <v>LANDET KVANTUM T.O.M. UKE 32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4">
        <f t="shared" ref="D178" si="10">D179+D180+D181+D182</f>
        <v>27212</v>
      </c>
      <c r="E178" s="214">
        <f t="shared" ref="E178:H178" si="11">E179+E180+E181+E182</f>
        <v>30289</v>
      </c>
      <c r="F178" s="214">
        <f>F179+F180+F181+F182</f>
        <v>648.18155000000002</v>
      </c>
      <c r="G178" s="214">
        <f t="shared" si="11"/>
        <v>17486.807280000001</v>
      </c>
      <c r="H178" s="335">
        <f t="shared" si="11"/>
        <v>12802.192720000001</v>
      </c>
      <c r="I178" s="335">
        <f>I179+I180+I181+I182</f>
        <v>25849.816149999999</v>
      </c>
      <c r="J178" s="79"/>
      <c r="K178" s="57"/>
      <c r="L178" s="189"/>
      <c r="M178" s="189"/>
    </row>
    <row r="179" spans="1:13" ht="14.1" customHeight="1" x14ac:dyDescent="0.25">
      <c r="B179" s="49"/>
      <c r="C179" s="277" t="s">
        <v>72</v>
      </c>
      <c r="D179" s="271">
        <v>16288</v>
      </c>
      <c r="E179" s="271">
        <v>18521</v>
      </c>
      <c r="F179" s="271">
        <v>322.13835</v>
      </c>
      <c r="G179" s="271">
        <v>12297.51751</v>
      </c>
      <c r="H179" s="336">
        <f t="shared" ref="H179:H184" si="12">E179-G179</f>
        <v>6223.4824900000003</v>
      </c>
      <c r="I179" s="336">
        <v>19083.409039999999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1">
        <v>4239</v>
      </c>
      <c r="E180" s="271">
        <v>4820</v>
      </c>
      <c r="F180" s="271">
        <v>20.736000000000001</v>
      </c>
      <c r="G180" s="271">
        <v>1254.2501099999999</v>
      </c>
      <c r="H180" s="336">
        <f t="shared" si="12"/>
        <v>3565.7498900000001</v>
      </c>
      <c r="I180" s="336">
        <v>1865.9486999999999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1">
        <v>1561</v>
      </c>
      <c r="E181" s="271">
        <v>1617</v>
      </c>
      <c r="F181" s="271">
        <v>13.855600000000001</v>
      </c>
      <c r="G181" s="271">
        <v>1781.1620600000001</v>
      </c>
      <c r="H181" s="336">
        <f t="shared" si="12"/>
        <v>-164.16206000000011</v>
      </c>
      <c r="I181" s="336">
        <v>2343.4350100000001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0" t="s">
        <v>105</v>
      </c>
      <c r="D182" s="301">
        <v>5124</v>
      </c>
      <c r="E182" s="301">
        <v>5331</v>
      </c>
      <c r="F182" s="301">
        <v>291.45159999999998</v>
      </c>
      <c r="G182" s="301">
        <v>2153.8775999999998</v>
      </c>
      <c r="H182" s="337">
        <f t="shared" si="12"/>
        <v>3177.1224000000002</v>
      </c>
      <c r="I182" s="337">
        <v>2557.0234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2">
        <v>5500</v>
      </c>
      <c r="E183" s="272">
        <v>5500</v>
      </c>
      <c r="F183" s="272"/>
      <c r="G183" s="272">
        <v>3878.8402799999999</v>
      </c>
      <c r="H183" s="338">
        <f t="shared" si="12"/>
        <v>1621.1597200000001</v>
      </c>
      <c r="I183" s="338">
        <v>4770.4266600000001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4">
        <v>8000</v>
      </c>
      <c r="E184" s="214">
        <v>8000</v>
      </c>
      <c r="F184" s="214">
        <f>F185+F186</f>
        <v>147.53843000000001</v>
      </c>
      <c r="G184" s="214">
        <f>G185+G186</f>
        <v>2706.31403</v>
      </c>
      <c r="H184" s="335">
        <f t="shared" si="12"/>
        <v>5293.6859700000005</v>
      </c>
      <c r="I184" s="335">
        <f>I185+I186</f>
        <v>1951.84411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1"/>
      <c r="E185" s="271"/>
      <c r="F185" s="271">
        <v>5.4422800000000002</v>
      </c>
      <c r="G185" s="271">
        <v>305.17018000000002</v>
      </c>
      <c r="H185" s="336"/>
      <c r="I185" s="336">
        <v>238.71824000000001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6"/>
      <c r="E186" s="216"/>
      <c r="F186" s="216">
        <v>142.09614999999999</v>
      </c>
      <c r="G186" s="216">
        <v>2401.1438499999999</v>
      </c>
      <c r="H186" s="339"/>
      <c r="I186" s="339">
        <v>1713.1258700000001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2">
        <v>10</v>
      </c>
      <c r="E187" s="272">
        <v>10</v>
      </c>
      <c r="F187" s="272"/>
      <c r="G187" s="272">
        <v>0.59865000000000002</v>
      </c>
      <c r="H187" s="338">
        <f>E187-G187</f>
        <v>9.4013500000000008</v>
      </c>
      <c r="I187" s="338"/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5"/>
      <c r="E188" s="215"/>
      <c r="F188" s="215">
        <v>0.74234999999999995</v>
      </c>
      <c r="G188" s="215">
        <v>45</v>
      </c>
      <c r="H188" s="340">
        <f>E188-G188</f>
        <v>-45</v>
      </c>
      <c r="I188" s="340">
        <v>33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184">
        <f>F178+F183+F184+F187+F188</f>
        <v>796.46233000000007</v>
      </c>
      <c r="G189" s="184">
        <f>G178+G183+G184+G187+G188</f>
        <v>24117.560240000003</v>
      </c>
      <c r="H189" s="209">
        <f>H178+H183+H184+H187+H188</f>
        <v>19681.439760000001</v>
      </c>
      <c r="I189" s="371">
        <f>I178+I183+I184+I187+I188</f>
        <v>32605.086920000002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295" t="s">
        <v>73</v>
      </c>
      <c r="D190" s="66"/>
      <c r="E190" s="66"/>
      <c r="F190" s="66"/>
      <c r="G190" s="66"/>
      <c r="H190" s="294"/>
      <c r="I190" s="294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0" t="s">
        <v>104</v>
      </c>
      <c r="D191" s="66"/>
      <c r="E191" s="66"/>
      <c r="F191" s="66"/>
      <c r="G191" s="66"/>
      <c r="H191" s="294"/>
      <c r="I191" s="294"/>
      <c r="J191" s="141"/>
      <c r="K191" s="142"/>
      <c r="L191" s="141"/>
      <c r="M191" s="141"/>
    </row>
    <row r="192" spans="1:13" ht="15.75" thickBot="1" x14ac:dyDescent="0.3">
      <c r="B192" s="58"/>
      <c r="C192" s="313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378" t="s">
        <v>1</v>
      </c>
      <c r="C195" s="379"/>
      <c r="D195" s="379"/>
      <c r="E195" s="379"/>
      <c r="F195" s="379"/>
      <c r="G195" s="379"/>
      <c r="H195" s="379"/>
      <c r="I195" s="379"/>
      <c r="J195" s="379"/>
      <c r="K195" s="380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81" t="s">
        <v>2</v>
      </c>
      <c r="D197" s="382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2" t="s">
        <v>71</v>
      </c>
      <c r="D198" s="253">
        <v>2120</v>
      </c>
      <c r="E198" s="273"/>
      <c r="F198" s="223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5" t="s">
        <v>44</v>
      </c>
      <c r="D199" s="256">
        <v>12216</v>
      </c>
      <c r="E199" s="273"/>
      <c r="F199" s="223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57" t="s">
        <v>28</v>
      </c>
      <c r="D200" s="256">
        <v>382</v>
      </c>
      <c r="E200" s="273"/>
      <c r="F200" s="223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58" t="s">
        <v>31</v>
      </c>
      <c r="D201" s="259">
        <f>SUM(D198:D200)</f>
        <v>14718</v>
      </c>
      <c r="E201" s="273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4" t="s">
        <v>95</v>
      </c>
      <c r="D202" s="266"/>
      <c r="E202" s="266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0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83" t="s">
        <v>8</v>
      </c>
      <c r="C205" s="384"/>
      <c r="D205" s="384"/>
      <c r="E205" s="384"/>
      <c r="F205" s="384"/>
      <c r="G205" s="384"/>
      <c r="H205" s="384"/>
      <c r="I205" s="384"/>
      <c r="J205" s="384"/>
      <c r="K205" s="385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32</v>
      </c>
      <c r="F207" s="104" t="str">
        <f>G19</f>
        <v>LANDET KVANTUM T.O.M UKE 32</v>
      </c>
      <c r="G207" s="104" t="str">
        <f>I19</f>
        <v>RESTKVOTER</v>
      </c>
      <c r="H207" s="104" t="str">
        <f>J19</f>
        <v>LANDET KVANTUM T.O.M. UKE 32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32">
        <v>9.2594399999999997</v>
      </c>
      <c r="F208" s="332">
        <v>442.75173000000001</v>
      </c>
      <c r="G208" s="332">
        <f>D208-F208</f>
        <v>257.24826999999999</v>
      </c>
      <c r="H208" s="332">
        <v>657.75104999999996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32">
        <v>60.607759999999999</v>
      </c>
      <c r="F209" s="332">
        <v>1196.5245</v>
      </c>
      <c r="G209" s="332">
        <f t="shared" ref="G209:G211" si="13">D209-F209</f>
        <v>173.47550000000001</v>
      </c>
      <c r="H209" s="332">
        <v>2224.1507999999999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32"/>
      <c r="F210" s="332">
        <v>1.2104200000000001</v>
      </c>
      <c r="G210" s="332">
        <f t="shared" si="13"/>
        <v>48.789580000000001</v>
      </c>
      <c r="H210" s="33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32"/>
      <c r="F211" s="332">
        <v>2.0574300000000001</v>
      </c>
      <c r="G211" s="332">
        <f t="shared" si="13"/>
        <v>-2.0574300000000001</v>
      </c>
      <c r="H211" s="332">
        <v>3.4924300000000001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34">
        <f>SUM(E208:E211)</f>
        <v>69.867199999999997</v>
      </c>
      <c r="F212" s="334">
        <f>SUM(F208:F211)</f>
        <v>1642.5440800000001</v>
      </c>
      <c r="G212" s="334">
        <f>D212-F212</f>
        <v>477.45591999999988</v>
      </c>
      <c r="H212" s="334">
        <f>H208+H209+H210+H211</f>
        <v>2887.5044199999993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378" t="s">
        <v>1</v>
      </c>
      <c r="C223" s="379"/>
      <c r="D223" s="379"/>
      <c r="E223" s="379"/>
      <c r="F223" s="379"/>
      <c r="G223" s="379"/>
      <c r="H223" s="379"/>
      <c r="I223" s="379"/>
      <c r="J223" s="379"/>
      <c r="K223" s="380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81" t="s">
        <v>2</v>
      </c>
      <c r="D225" s="382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2" t="s">
        <v>71</v>
      </c>
      <c r="D226" s="253">
        <v>5148</v>
      </c>
      <c r="E226" s="273"/>
      <c r="F226" s="223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5" t="s">
        <v>44</v>
      </c>
      <c r="D227" s="256">
        <v>3465</v>
      </c>
      <c r="E227" s="273"/>
      <c r="F227" s="223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5" t="s">
        <v>28</v>
      </c>
      <c r="D228" s="256">
        <v>123</v>
      </c>
      <c r="E228" s="273"/>
      <c r="F228" s="223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58" t="s">
        <v>31</v>
      </c>
      <c r="D229" s="259">
        <f>SUM(D226:D228)</f>
        <v>8736</v>
      </c>
      <c r="E229" s="273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4" t="s">
        <v>107</v>
      </c>
      <c r="D230" s="266"/>
      <c r="E230" s="266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2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83" t="s">
        <v>8</v>
      </c>
      <c r="C232" s="384"/>
      <c r="D232" s="384"/>
      <c r="E232" s="384"/>
      <c r="F232" s="384"/>
      <c r="G232" s="384"/>
      <c r="H232" s="384"/>
      <c r="I232" s="384"/>
      <c r="J232" s="384"/>
      <c r="K232" s="385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07" t="s">
        <v>87</v>
      </c>
      <c r="D234" s="308" t="s">
        <v>88</v>
      </c>
      <c r="E234" s="307" t="str">
        <f>E207</f>
        <v>LANDET KVANTUM UKE 32</v>
      </c>
      <c r="F234" s="307" t="str">
        <f>F207</f>
        <v>LANDET KVANTUM T.O.M UKE 32</v>
      </c>
      <c r="G234" s="341" t="s">
        <v>62</v>
      </c>
      <c r="H234" s="307" t="str">
        <f>H207</f>
        <v>LANDET KVANTUM T.O.M. UKE 32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375">
        <v>1900</v>
      </c>
      <c r="E235" s="344">
        <f>SUM(E236:E237)</f>
        <v>0</v>
      </c>
      <c r="F235" s="344">
        <f>SUM(F236:F237)</f>
        <v>1914.28793</v>
      </c>
      <c r="G235" s="372">
        <f>D235-F235</f>
        <v>-14.28792999999996</v>
      </c>
      <c r="H235" s="344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09" t="s">
        <v>78</v>
      </c>
      <c r="D236" s="376"/>
      <c r="E236" s="345"/>
      <c r="F236" s="345">
        <v>1555.61869</v>
      </c>
      <c r="G236" s="373"/>
      <c r="H236" s="345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09" t="s">
        <v>79</v>
      </c>
      <c r="D237" s="377"/>
      <c r="E237" s="346"/>
      <c r="F237" s="346">
        <v>358.66924</v>
      </c>
      <c r="G237" s="374"/>
      <c r="H237" s="346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375">
        <v>1624</v>
      </c>
      <c r="E238" s="344">
        <f>SUM(E239:E240)</f>
        <v>108</v>
      </c>
      <c r="F238" s="344">
        <f>SUM(F239:F240)</f>
        <v>1331</v>
      </c>
      <c r="G238" s="372">
        <f>D238-F238</f>
        <v>293</v>
      </c>
      <c r="H238" s="344">
        <f>SUM(H239:H240)</f>
        <v>1014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09" t="s">
        <v>78</v>
      </c>
      <c r="D239" s="376"/>
      <c r="E239" s="345">
        <v>90</v>
      </c>
      <c r="F239" s="345">
        <v>1077</v>
      </c>
      <c r="G239" s="373"/>
      <c r="H239" s="345">
        <v>775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09" t="s">
        <v>79</v>
      </c>
      <c r="D240" s="377"/>
      <c r="E240" s="346">
        <v>18</v>
      </c>
      <c r="F240" s="346">
        <v>254</v>
      </c>
      <c r="G240" s="374"/>
      <c r="H240" s="346">
        <v>239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375">
        <v>1624</v>
      </c>
      <c r="E241" s="344">
        <f>SUM(E242:E243)</f>
        <v>0</v>
      </c>
      <c r="F241" s="344">
        <f>SUM(F242:F243)</f>
        <v>0</v>
      </c>
      <c r="G241" s="372">
        <f>D241-F241</f>
        <v>1624</v>
      </c>
      <c r="H241" s="344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09" t="s">
        <v>78</v>
      </c>
      <c r="D242" s="376"/>
      <c r="E242" s="345"/>
      <c r="F242" s="345"/>
      <c r="G242" s="373"/>
      <c r="H242" s="345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09" t="s">
        <v>79</v>
      </c>
      <c r="D243" s="377"/>
      <c r="E243" s="346"/>
      <c r="F243" s="346"/>
      <c r="G243" s="374"/>
      <c r="H243" s="346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0"/>
      <c r="E244" s="333"/>
      <c r="F244" s="333"/>
      <c r="G244" s="342"/>
      <c r="H244" s="333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1">
        <f>SUM(D235:D244)</f>
        <v>5148</v>
      </c>
      <c r="E245" s="334">
        <f>E235+E238+E241+E244</f>
        <v>108</v>
      </c>
      <c r="F245" s="334">
        <f>F235+F238+F241+F244</f>
        <v>3245.28793</v>
      </c>
      <c r="G245" s="343">
        <f>SUM(G235:G244)</f>
        <v>1902.71207</v>
      </c>
      <c r="H245" s="334">
        <f>H235+H238+H241+H244</f>
        <v>2609.15535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32
&amp;"-,Normal"&amp;11(iht. motatte landings- og sluttsedler fra fiskesalgslagene; alle tallstørrelser i hele tonn)&amp;R11.08.2020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UKE_32_2020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2020-08-04T08:20:52Z</cp:lastPrinted>
  <dcterms:created xsi:type="dcterms:W3CDTF">2011-07-06T12:13:20Z</dcterms:created>
  <dcterms:modified xsi:type="dcterms:W3CDTF">2020-08-11T11:58:15Z</dcterms:modified>
</cp:coreProperties>
</file>