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315" yWindow="0" windowWidth="14625" windowHeight="8340" tabRatio="419"/>
  </bookViews>
  <sheets>
    <sheet name="UKE_16_2015" sheetId="1" r:id="rId1"/>
  </sheets>
  <definedNames>
    <definedName name="_xlnm.Print_Area" localSheetId="0">UKE_16_2015!$A$1:$L$217</definedName>
    <definedName name="Z_14D440E4_F18A_4F78_9989_38C1B133222D_.wvu.Cols" localSheetId="0" hidden="1">UKE_16_2015!#REF!</definedName>
    <definedName name="Z_14D440E4_F18A_4F78_9989_38C1B133222D_.wvu.PrintArea" localSheetId="0" hidden="1">UKE_16_2015!$B$1:$L$217</definedName>
    <definedName name="Z_14D440E4_F18A_4F78_9989_38C1B133222D_.wvu.Rows" localSheetId="0" hidden="1">UKE_16_2015!$329:$1048576,UKE_16_2015!$218:$328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25" i="1" l="1"/>
  <c r="E30" i="1"/>
  <c r="G141" i="1"/>
  <c r="H63" i="1"/>
  <c r="F63" i="1"/>
  <c r="E37" i="1"/>
  <c r="F30" i="1"/>
  <c r="F34" i="1" l="1"/>
  <c r="E34" i="1" s="1"/>
  <c r="H163" i="1" l="1"/>
  <c r="H214" i="1" l="1"/>
  <c r="F214" i="1"/>
  <c r="G214" i="1" s="1"/>
  <c r="E214" i="1"/>
  <c r="H209" i="1"/>
  <c r="G209" i="1"/>
  <c r="F209" i="1"/>
  <c r="E209" i="1"/>
  <c r="D203" i="1"/>
  <c r="D192" i="1"/>
  <c r="G191" i="1"/>
  <c r="G190" i="1"/>
  <c r="H189" i="1"/>
  <c r="F189" i="1"/>
  <c r="E189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D142" i="1"/>
  <c r="G140" i="1"/>
  <c r="G139" i="1"/>
  <c r="G138" i="1"/>
  <c r="G137" i="1"/>
  <c r="G135" i="1"/>
  <c r="H134" i="1"/>
  <c r="F134" i="1"/>
  <c r="E134" i="1"/>
  <c r="D134" i="1"/>
  <c r="G133" i="1"/>
  <c r="G132" i="1"/>
  <c r="G131" i="1"/>
  <c r="G130" i="1"/>
  <c r="H129" i="1"/>
  <c r="H128" i="1" s="1"/>
  <c r="F129" i="1"/>
  <c r="E129" i="1"/>
  <c r="E128" i="1" s="1"/>
  <c r="D129" i="1"/>
  <c r="D128" i="1"/>
  <c r="G127" i="1"/>
  <c r="G126" i="1"/>
  <c r="G125" i="1"/>
  <c r="G124" i="1"/>
  <c r="H123" i="1"/>
  <c r="F123" i="1"/>
  <c r="E123" i="1"/>
  <c r="D123" i="1"/>
  <c r="H122" i="1"/>
  <c r="G122" i="1"/>
  <c r="F122" i="1"/>
  <c r="E122" i="1"/>
  <c r="H117" i="1"/>
  <c r="F117" i="1"/>
  <c r="D117" i="1"/>
  <c r="D104" i="1"/>
  <c r="G103" i="1"/>
  <c r="G101" i="1"/>
  <c r="G100" i="1"/>
  <c r="G99" i="1"/>
  <c r="G98" i="1"/>
  <c r="G97" i="1"/>
  <c r="G96" i="1"/>
  <c r="G95" i="1"/>
  <c r="G94" i="1"/>
  <c r="G93" i="1"/>
  <c r="H92" i="1"/>
  <c r="F92" i="1"/>
  <c r="E92" i="1"/>
  <c r="D92" i="1"/>
  <c r="H91" i="1"/>
  <c r="H104" i="1" s="1"/>
  <c r="F91" i="1"/>
  <c r="E91" i="1"/>
  <c r="D91" i="1"/>
  <c r="G90" i="1"/>
  <c r="G89" i="1"/>
  <c r="H88" i="1"/>
  <c r="F88" i="1"/>
  <c r="E88" i="1"/>
  <c r="D88" i="1"/>
  <c r="H87" i="1"/>
  <c r="G87" i="1"/>
  <c r="F87" i="1"/>
  <c r="E87" i="1"/>
  <c r="H81" i="1"/>
  <c r="F81" i="1"/>
  <c r="D81" i="1"/>
  <c r="E69" i="1"/>
  <c r="G67" i="1"/>
  <c r="H69" i="1"/>
  <c r="F69" i="1"/>
  <c r="G69" i="1" s="1"/>
  <c r="E63" i="1"/>
  <c r="H59" i="1"/>
  <c r="G59" i="1"/>
  <c r="F59" i="1"/>
  <c r="E59" i="1"/>
  <c r="D42" i="1"/>
  <c r="H41" i="1"/>
  <c r="H40" i="1"/>
  <c r="H39" i="1"/>
  <c r="H38" i="1"/>
  <c r="H37" i="1"/>
  <c r="H36" i="1"/>
  <c r="H35" i="1"/>
  <c r="H34" i="1"/>
  <c r="H33" i="1"/>
  <c r="I32" i="1"/>
  <c r="F32" i="1"/>
  <c r="E32" i="1"/>
  <c r="D32" i="1"/>
  <c r="H31" i="1"/>
  <c r="H30" i="1"/>
  <c r="H29" i="1"/>
  <c r="H28" i="1"/>
  <c r="H27" i="1"/>
  <c r="H26" i="1"/>
  <c r="I25" i="1"/>
  <c r="F25" i="1"/>
  <c r="D25" i="1"/>
  <c r="D24" i="1"/>
  <c r="H23" i="1"/>
  <c r="H22" i="1"/>
  <c r="I21" i="1"/>
  <c r="F21" i="1"/>
  <c r="E21" i="1"/>
  <c r="D21" i="1"/>
  <c r="H14" i="1"/>
  <c r="F14" i="1"/>
  <c r="D14" i="1"/>
  <c r="I24" i="1" l="1"/>
  <c r="G92" i="1"/>
  <c r="G91" i="1" s="1"/>
  <c r="E104" i="1"/>
  <c r="G88" i="1"/>
  <c r="G104" i="1" s="1"/>
  <c r="I42" i="1"/>
  <c r="E24" i="1"/>
  <c r="E42" i="1" s="1"/>
  <c r="H21" i="1"/>
  <c r="H32" i="1"/>
  <c r="H25" i="1"/>
  <c r="G129" i="1"/>
  <c r="G123" i="1"/>
  <c r="F128" i="1"/>
  <c r="G128" i="1" s="1"/>
  <c r="G142" i="1" s="1"/>
  <c r="H142" i="1"/>
  <c r="F104" i="1"/>
  <c r="G63" i="1"/>
  <c r="F24" i="1"/>
  <c r="F42" i="1" s="1"/>
  <c r="G180" i="1"/>
  <c r="G192" i="1" s="1"/>
  <c r="G134" i="1"/>
  <c r="E142" i="1"/>
  <c r="H24" i="1" l="1"/>
  <c r="H42" i="1" s="1"/>
  <c r="F142" i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<sst xmlns="http://schemas.openxmlformats.org/spreadsheetml/2006/main" count="232" uniqueCount="115">
  <si>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</si>
  <si>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</si>
  <si>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</si>
  <si>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</si>
  <si>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</si>
  <si>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</si>
  <si>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</si>
  <si>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</si>
  <si>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</si>
  <si>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</si>
  <si>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</si>
  <si>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</si>
  <si>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</si>
  <si>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</si>
  <si>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</si>
  <si>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</si>
  <si>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</si>
  <si>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</si>
  <si>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</si>
  <si>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</si>
  <si>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</si>
  <si>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</si>
  <si>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</si>
  <si>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</si>
  <si>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</si>
  <si>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</si>
  <si>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</si>
  <si>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</si>
  <si>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</si>
  <si>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</si>
  <si>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</si>
  <si>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</si>
  <si>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</si>
  <si>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</si>
  <si>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</si>
  <si>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</si>
  <si>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</si>
  <si>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</si>
  <si>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</si>
  <si>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</si>
  <si>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</si>
  <si>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</si>
  <si>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</si>
  <si>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</si>
  <si>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</si>
  <si>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</si>
  <si>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</si>
  <si>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</si>
  <si>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</si>
  <si>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</si>
  <si>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</si>
  <si>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</si>
  <si>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</si>
  <si>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</si>
  <si>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</si>
  <si>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</si>
  <si>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</si>
  <si>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</si>
  <si>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</si>
  <si>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</si>
  <si>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</si>
  <si>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</si>
  <si>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</si>
  <si>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</si>
  <si>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</si>
  <si>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</si>
  <si>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</si>
  <si>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</si>
  <si>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</si>
  <si>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</si>
  <si>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</si>
  <si>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</si>
  <si>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</si>
  <si>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</si>
  <si>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</si>
  <si>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</si>
  <si>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</si>
  <si>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</si>
  <si>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</si>
  <si>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</si>
  <si>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</si>
  <si>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</si>
  <si>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</si>
  <si>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</si>
  <si>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</si>
  <si>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</si>
  <si>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</si>
  <si>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</si>
  <si>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</si>
  <si>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</si>
  <si>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</si>
  <si>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</si>
  <si>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</si>
  <si>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</si>
  <si>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</si>
  <si>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</si>
  <si>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</si>
  <si>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</si>
  <si>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</si>
  <si>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</si>
  <si>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</si>
  <si>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</si>
  <si>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</si>
  <si>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</si>
  <si>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</si>
  <si>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</si>
  <si>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</si>
  <si>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</si>
  <si>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</si>
  <si>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>LANDET KVANTUM UKE 16</t>
  </si>
  <si>
    <t>LANDET KVANTUM T.O.M UKE 16</t>
  </si>
  <si>
    <t>LANDET KVANTUM T.O.M. UKE 16 2014</t>
  </si>
  <si>
    <r>
      <t xml:space="preserve">3 </t>
    </r>
    <r>
      <rPr>
        <sz val="9"/>
        <color theme="1"/>
        <rFont val="Calibri"/>
        <family val="2"/>
      </rPr>
      <t>Registrert rekreasjonsfiske utgjør 595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</si>
  <si>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26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</si>
  <si>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70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</si>
</sst>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3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8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7" xfId="0" applyFont="1" applyBorder="1" applyAlignment="1">
      <alignment vertical="center" wrapText="1"/>
    </xf>
    <xf numFmtId="0" fontId="11" fillId="0" borderId="55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23" fillId="0" borderId="64" xfId="0" applyFont="1" applyBorder="1" applyAlignment="1">
      <alignment vertical="center" wrapText="1"/>
    </xf>
    <xf numFmtId="0" fontId="24" fillId="4" borderId="66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5" xfId="1" applyNumberFormat="1" applyFont="1" applyFill="1" applyBorder="1" applyAlignment="1">
      <alignment vertical="center"/>
    </xf>
    <xf numFmtId="3" fontId="23" fillId="0" borderId="63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67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11" fillId="0" borderId="59" xfId="0" applyNumberFormat="1" applyFont="1" applyBorder="1" applyAlignment="1">
      <alignment vertical="center" wrapText="1"/>
    </xf>
    <xf numFmtId="3" fontId="22" fillId="0" borderId="51" xfId="0" applyNumberFormat="1" applyFont="1" applyFill="1" applyBorder="1" applyAlignment="1">
      <alignment vertical="center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11" fillId="0" borderId="55" xfId="0" applyNumberFormat="1" applyFont="1" applyBorder="1" applyAlignment="1">
      <alignment vertical="center" wrapText="1"/>
    </xf>
    <xf numFmtId="3" fontId="11" fillId="0" borderId="56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5" fillId="0" borderId="52" xfId="0" applyNumberFormat="1" applyFont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52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9" xfId="0" applyNumberFormat="1" applyFont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0" fillId="0" borderId="69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74" xfId="0" applyNumberFormat="1" applyFont="1" applyFill="1" applyBorder="1" applyAlignment="1">
      <alignment vertical="center"/>
    </xf>
    <xf numFmtId="3" fontId="0" fillId="0" borderId="52" xfId="0" applyNumberFormat="1" applyFont="1" applyFill="1" applyBorder="1" applyAlignment="1">
      <alignment vertical="center"/>
    </xf>
    <xf numFmtId="3" fontId="22" fillId="0" borderId="53" xfId="0" applyNumberFormat="1" applyFont="1" applyFill="1" applyBorder="1" applyAlignment="1">
      <alignment vertical="center"/>
    </xf>
    <xf numFmtId="3" fontId="23" fillId="0" borderId="75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3" fontId="11" fillId="0" borderId="60" xfId="0" applyNumberFormat="1" applyFont="1" applyBorder="1" applyAlignment="1">
      <alignment vertical="center" wrapText="1"/>
    </xf>
    <xf numFmtId="3" fontId="22" fillId="0" borderId="17" xfId="1" applyNumberFormat="1" applyFont="1" applyFill="1" applyBorder="1" applyAlignment="1">
      <alignment vertical="center"/>
    </xf>
    <xf numFmtId="3" fontId="22" fillId="0" borderId="61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5" fillId="0" borderId="29" xfId="0" applyNumberFormat="1" applyFont="1" applyFill="1" applyBorder="1" applyAlignment="1">
      <alignment vertical="center" wrapText="1"/>
    </xf>
    <xf numFmtId="3" fontId="5" fillId="0" borderId="30" xfId="0" applyNumberFormat="1" applyFont="1" applyFill="1" applyBorder="1" applyAlignment="1">
      <alignment vertical="center" wrapText="1"/>
    </xf>
    <xf numFmtId="3" fontId="12" fillId="0" borderId="29" xfId="0" applyNumberFormat="1" applyFont="1" applyFill="1" applyBorder="1" applyAlignment="1">
      <alignment vertical="center" wrapText="1"/>
    </xf>
    <xf numFmtId="3" fontId="11" fillId="0" borderId="29" xfId="0" applyNumberFormat="1" applyFont="1" applyFill="1" applyBorder="1" applyAlignment="1">
      <alignment vertical="center" wrapText="1"/>
    </xf>
    <xf numFmtId="3" fontId="11" fillId="0" borderId="30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" fillId="0" borderId="29" xfId="0" applyNumberFormat="1" applyFont="1" applyBorder="1" applyAlignment="1">
      <alignment vertical="center" wrapText="1"/>
    </xf>
    <xf numFmtId="3" fontId="5" fillId="0" borderId="30" xfId="0" applyNumberFormat="1" applyFont="1" applyBorder="1" applyAlignment="1">
      <alignment vertical="center" wrapText="1"/>
    </xf>
    <xf numFmtId="3" fontId="23" fillId="0" borderId="37" xfId="0" applyNumberFormat="1" applyFont="1" applyBorder="1" applyAlignment="1">
      <alignment vertical="center" wrapText="1"/>
    </xf>
    <xf numFmtId="3" fontId="12" fillId="0" borderId="29" xfId="0" applyNumberFormat="1" applyFont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23" fillId="0" borderId="5" xfId="0" applyNumberFormat="1" applyFont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55" fillId="0" borderId="29" xfId="0" applyNumberFormat="1" applyFont="1" applyBorder="1" applyAlignment="1">
      <alignment vertical="center" wrapText="1"/>
    </xf>
    <xf numFmtId="3" fontId="23" fillId="0" borderId="6" xfId="0" applyNumberFormat="1" applyFont="1" applyBorder="1" applyAlignment="1">
      <alignment vertical="center" wrapText="1"/>
    </xf>
    <xf numFmtId="3" fontId="22" fillId="0" borderId="33" xfId="0" applyNumberFormat="1" applyFont="1" applyFill="1" applyBorder="1" applyAlignment="1">
      <alignment vertical="center"/>
    </xf>
    <xf numFmtId="3" fontId="0" fillId="0" borderId="29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3" fontId="0" fillId="0" borderId="30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35" xfId="0" applyNumberFormat="1" applyFont="1" applyBorder="1" applyAlignment="1">
      <alignment vertical="center" wrapText="1"/>
    </xf>
    <xf numFmtId="3" fontId="43" fillId="0" borderId="64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70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topLeftCell="B17" zoomScale="115" zoomScaleNormal="115" zoomScalePageLayoutView="115" workbookViewId="0">
      <selection activeCell="E26" sqref="E26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62" t="s">
        <v>98</v>
      </c>
      <c r="C2" s="363"/>
      <c r="D2" s="363"/>
      <c r="E2" s="363"/>
      <c r="F2" s="363"/>
      <c r="G2" s="363"/>
      <c r="H2" s="363"/>
      <c r="I2" s="363"/>
      <c r="J2" s="363"/>
      <c r="K2" s="364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65" t="s">
        <v>1</v>
      </c>
      <c r="C7" s="366"/>
      <c r="D7" s="366"/>
      <c r="E7" s="366"/>
      <c r="F7" s="366"/>
      <c r="G7" s="366"/>
      <c r="H7" s="366"/>
      <c r="I7" s="366"/>
      <c r="J7" s="366"/>
      <c r="K7" s="367"/>
      <c r="L7" s="264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68" t="s">
        <v>2</v>
      </c>
      <c r="D9" s="369"/>
      <c r="E9" s="368" t="s">
        <v>21</v>
      </c>
      <c r="F9" s="369"/>
      <c r="G9" s="368" t="s">
        <v>22</v>
      </c>
      <c r="H9" s="369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82" t="s">
        <v>93</v>
      </c>
      <c r="D16" s="382"/>
      <c r="E16" s="382"/>
      <c r="F16" s="382"/>
      <c r="G16" s="382"/>
      <c r="H16" s="382"/>
      <c r="I16" s="382"/>
      <c r="J16" s="251"/>
      <c r="K16" s="154"/>
      <c r="L16" s="153"/>
    </row>
    <row r="17" spans="1:12" ht="13.5" customHeight="1" thickBot="1" x14ac:dyDescent="0.3">
      <c r="B17" s="155"/>
      <c r="C17" s="383"/>
      <c r="D17" s="383"/>
      <c r="E17" s="383"/>
      <c r="F17" s="383"/>
      <c r="G17" s="383"/>
      <c r="H17" s="383"/>
      <c r="I17" s="383"/>
      <c r="J17" s="252"/>
      <c r="K17" s="157"/>
      <c r="L17" s="146"/>
    </row>
    <row r="18" spans="1:12" ht="17.100000000000001" customHeight="1" x14ac:dyDescent="0.25">
      <c r="B18" s="370" t="s">
        <v>8</v>
      </c>
      <c r="C18" s="371"/>
      <c r="D18" s="371"/>
      <c r="E18" s="371"/>
      <c r="F18" s="371"/>
      <c r="G18" s="371"/>
      <c r="H18" s="371"/>
      <c r="I18" s="371"/>
      <c r="J18" s="371"/>
      <c r="K18" s="372"/>
      <c r="L18" s="264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109</v>
      </c>
      <c r="F20" s="246" t="s">
        <v>110</v>
      </c>
      <c r="G20" s="246" t="s">
        <v>107</v>
      </c>
      <c r="H20" s="246" t="s">
        <v>80</v>
      </c>
      <c r="I20" s="247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02">
        <f>D23+D22</f>
        <v>130677</v>
      </c>
      <c r="E21" s="302">
        <f>E23+E22</f>
        <v>1816.3543</v>
      </c>
      <c r="F21" s="302">
        <f>F22+F23</f>
        <v>30841.067999999999</v>
      </c>
      <c r="G21" s="302"/>
      <c r="H21" s="302">
        <f>H23+H22</f>
        <v>99835.932000000001</v>
      </c>
      <c r="I21" s="338">
        <f>I23+I22</f>
        <v>40177.081099999996</v>
      </c>
      <c r="J21" s="253"/>
      <c r="K21" s="158"/>
      <c r="L21" s="189"/>
    </row>
    <row r="22" spans="1:12" ht="14.1" customHeight="1" x14ac:dyDescent="0.25">
      <c r="B22" s="147"/>
      <c r="C22" s="213" t="s">
        <v>12</v>
      </c>
      <c r="D22" s="303">
        <v>129927</v>
      </c>
      <c r="E22" s="303">
        <v>1775.9802999999999</v>
      </c>
      <c r="F22" s="303">
        <v>30342.424500000001</v>
      </c>
      <c r="G22" s="303"/>
      <c r="H22" s="303">
        <f>D22-F22</f>
        <v>99584.575500000006</v>
      </c>
      <c r="I22" s="339">
        <v>39549.179499999998</v>
      </c>
      <c r="J22" s="254"/>
      <c r="K22" s="158"/>
      <c r="L22" s="189"/>
    </row>
    <row r="23" spans="1:12" ht="14.1" customHeight="1" thickBot="1" x14ac:dyDescent="0.3">
      <c r="B23" s="147"/>
      <c r="C23" s="214" t="s">
        <v>11</v>
      </c>
      <c r="D23" s="304">
        <v>750</v>
      </c>
      <c r="E23" s="304">
        <v>40.374000000000002</v>
      </c>
      <c r="F23" s="304">
        <v>498.64350000000002</v>
      </c>
      <c r="G23" s="304"/>
      <c r="H23" s="304">
        <f>D23-F23</f>
        <v>251.35649999999998</v>
      </c>
      <c r="I23" s="340">
        <v>627.90160000000003</v>
      </c>
      <c r="J23" s="254"/>
      <c r="K23" s="158"/>
      <c r="L23" s="189"/>
    </row>
    <row r="24" spans="1:12" ht="14.1" customHeight="1" x14ac:dyDescent="0.25">
      <c r="B24" s="147"/>
      <c r="C24" s="212" t="s">
        <v>18</v>
      </c>
      <c r="D24" s="302">
        <f>D32+D31+D25</f>
        <v>265314</v>
      </c>
      <c r="E24" s="302">
        <f>E32+E31+E25</f>
        <v>13189.838199999998</v>
      </c>
      <c r="F24" s="302">
        <f>F25+F31+F32</f>
        <v>200008.11134999999</v>
      </c>
      <c r="G24" s="302"/>
      <c r="H24" s="302">
        <f>H25+H31+H32</f>
        <v>65305.888650000001</v>
      </c>
      <c r="I24" s="338">
        <f>I25+I31+I32</f>
        <v>237688.0484</v>
      </c>
      <c r="J24" s="253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05">
        <f>D26+D27+D28+D29+D30</f>
        <v>206112</v>
      </c>
      <c r="E25" s="305">
        <f>E26+E27+E28+E29</f>
        <v>11373.741399999999</v>
      </c>
      <c r="F25" s="305">
        <f>F26+F27+F28+F29</f>
        <v>168952.33335</v>
      </c>
      <c r="G25" s="305"/>
      <c r="H25" s="305">
        <f>H26+H27+H28+H29+H30</f>
        <v>37159.666649999999</v>
      </c>
      <c r="I25" s="341">
        <f>I26+I27+I28+I29+I30</f>
        <v>198216.34409999999</v>
      </c>
      <c r="J25" s="255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00">
        <v>52744</v>
      </c>
      <c r="E26" s="300">
        <v>4108.7764999999999</v>
      </c>
      <c r="F26" s="300">
        <v>54757.110099999998</v>
      </c>
      <c r="G26" s="300">
        <v>2064</v>
      </c>
      <c r="H26" s="300">
        <f>D26-F26+G26</f>
        <v>50.889900000001944</v>
      </c>
      <c r="I26" s="342">
        <v>65092.847000000002</v>
      </c>
      <c r="J26" s="256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00">
        <v>50440</v>
      </c>
      <c r="E27" s="300">
        <v>2558.6307999999999</v>
      </c>
      <c r="F27" s="300">
        <v>46530.5262</v>
      </c>
      <c r="G27" s="300">
        <v>1138</v>
      </c>
      <c r="H27" s="300">
        <f>D27-F27+G27</f>
        <v>5047.4737999999998</v>
      </c>
      <c r="I27" s="342">
        <v>52306.879000000001</v>
      </c>
      <c r="J27" s="256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00">
        <v>51365</v>
      </c>
      <c r="E28" s="300">
        <v>2447.0886</v>
      </c>
      <c r="F28" s="300">
        <v>40955.189550000003</v>
      </c>
      <c r="G28" s="300">
        <v>1090</v>
      </c>
      <c r="H28" s="300">
        <f>D28-F28+G28</f>
        <v>11499.810449999997</v>
      </c>
      <c r="I28" s="342">
        <v>49517.979800000001</v>
      </c>
      <c r="J28" s="256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00">
        <v>34363</v>
      </c>
      <c r="E29" s="300">
        <v>2259.2455</v>
      </c>
      <c r="F29" s="300">
        <v>26709.5075</v>
      </c>
      <c r="G29" s="300">
        <v>798</v>
      </c>
      <c r="H29" s="300">
        <f>D29-F29+G29</f>
        <v>8451.4925000000003</v>
      </c>
      <c r="I29" s="342">
        <v>31298.638299999999</v>
      </c>
      <c r="J29" s="256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00">
        <v>17200</v>
      </c>
      <c r="E30" s="300">
        <f>F30-2558</f>
        <v>2532</v>
      </c>
      <c r="F30" s="300">
        <f>SUM(G26:G29)</f>
        <v>5090</v>
      </c>
      <c r="G30" s="300"/>
      <c r="H30" s="300">
        <f>D30-F30</f>
        <v>12110</v>
      </c>
      <c r="I30" s="342"/>
      <c r="J30" s="256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05">
        <v>33987</v>
      </c>
      <c r="E31" s="305">
        <v>6.5460000000000003</v>
      </c>
      <c r="F31" s="305">
        <v>8675.2198000000008</v>
      </c>
      <c r="G31" s="305"/>
      <c r="H31" s="305">
        <f>D31-F31</f>
        <v>25311.780200000001</v>
      </c>
      <c r="I31" s="341">
        <v>12282.111000000001</v>
      </c>
      <c r="J31" s="255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05">
        <f>D33+D34</f>
        <v>25215</v>
      </c>
      <c r="E32" s="305">
        <f>E33</f>
        <v>1809.5508</v>
      </c>
      <c r="F32" s="305">
        <f>F33</f>
        <v>22380.558199999999</v>
      </c>
      <c r="G32" s="305"/>
      <c r="H32" s="305">
        <f>H33+H34</f>
        <v>2834.4418000000005</v>
      </c>
      <c r="I32" s="341">
        <f>I33</f>
        <v>27189.5933</v>
      </c>
      <c r="J32" s="255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00">
        <v>23115</v>
      </c>
      <c r="E33" s="300">
        <v>1809.5508</v>
      </c>
      <c r="F33" s="300">
        <v>22380.558199999999</v>
      </c>
      <c r="G33" s="300">
        <v>816</v>
      </c>
      <c r="H33" s="300">
        <f>D33-F33+G33</f>
        <v>1550.4418000000005</v>
      </c>
      <c r="I33" s="342">
        <v>27189.5933</v>
      </c>
      <c r="J33" s="256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06">
        <v>2100</v>
      </c>
      <c r="E34" s="306">
        <f>F34-412</f>
        <v>404</v>
      </c>
      <c r="F34" s="306">
        <f>G33</f>
        <v>816</v>
      </c>
      <c r="G34" s="306"/>
      <c r="H34" s="306">
        <f t="shared" ref="H34:H40" si="0">D34-F34</f>
        <v>1284</v>
      </c>
      <c r="I34" s="343"/>
      <c r="J34" s="256"/>
      <c r="K34" s="158"/>
      <c r="L34" s="189"/>
    </row>
    <row r="35" spans="1:12" ht="15.75" customHeight="1" thickBot="1" x14ac:dyDescent="0.3">
      <c r="B35" s="147"/>
      <c r="C35" s="218" t="s">
        <v>102</v>
      </c>
      <c r="D35" s="301">
        <v>4000</v>
      </c>
      <c r="E35" s="301">
        <v>330</v>
      </c>
      <c r="F35" s="301">
        <v>1860</v>
      </c>
      <c r="G35" s="301"/>
      <c r="H35" s="301">
        <f>D35-F35</f>
        <v>2140</v>
      </c>
      <c r="I35" s="344">
        <v>628.95349999999996</v>
      </c>
      <c r="J35" s="253"/>
      <c r="K35" s="158"/>
      <c r="L35" s="189"/>
    </row>
    <row r="36" spans="1:12" ht="14.1" customHeight="1" thickBot="1" x14ac:dyDescent="0.3">
      <c r="B36" s="147"/>
      <c r="C36" s="218" t="s">
        <v>13</v>
      </c>
      <c r="D36" s="301">
        <v>749</v>
      </c>
      <c r="E36" s="301">
        <v>6</v>
      </c>
      <c r="F36" s="301">
        <v>237</v>
      </c>
      <c r="G36" s="301"/>
      <c r="H36" s="301">
        <f t="shared" si="0"/>
        <v>512</v>
      </c>
      <c r="I36" s="344">
        <v>174.88159999999999</v>
      </c>
      <c r="J36" s="253"/>
      <c r="K36" s="158"/>
      <c r="L36" s="189"/>
    </row>
    <row r="37" spans="1:12" ht="17.25" customHeight="1" thickBot="1" x14ac:dyDescent="0.3">
      <c r="B37" s="147"/>
      <c r="C37" s="218" t="s">
        <v>103</v>
      </c>
      <c r="D37" s="301">
        <v>3000</v>
      </c>
      <c r="E37" s="301">
        <f>F37-39</f>
        <v>68</v>
      </c>
      <c r="F37" s="301">
        <v>107</v>
      </c>
      <c r="G37" s="301"/>
      <c r="H37" s="301">
        <f t="shared" si="0"/>
        <v>2893</v>
      </c>
      <c r="I37" s="344"/>
      <c r="J37" s="253"/>
      <c r="K37" s="158"/>
      <c r="L37" s="189"/>
    </row>
    <row r="38" spans="1:12" ht="17.25" customHeight="1" thickBot="1" x14ac:dyDescent="0.3">
      <c r="B38" s="147"/>
      <c r="C38" s="218" t="s">
        <v>104</v>
      </c>
      <c r="D38" s="301">
        <v>7000</v>
      </c>
      <c r="E38" s="301"/>
      <c r="F38" s="301">
        <v>7000</v>
      </c>
      <c r="G38" s="301"/>
      <c r="H38" s="301">
        <f t="shared" si="0"/>
        <v>0</v>
      </c>
      <c r="I38" s="344">
        <v>780.03679999999997</v>
      </c>
      <c r="J38" s="253"/>
      <c r="K38" s="158"/>
      <c r="L38" s="189"/>
    </row>
    <row r="39" spans="1:12" ht="17.25" customHeight="1" thickBot="1" x14ac:dyDescent="0.3">
      <c r="B39" s="147"/>
      <c r="C39" s="218" t="s">
        <v>66</v>
      </c>
      <c r="D39" s="301">
        <v>500</v>
      </c>
      <c r="E39" s="301"/>
      <c r="F39" s="301"/>
      <c r="G39" s="301"/>
      <c r="H39" s="301">
        <f t="shared" si="0"/>
        <v>500</v>
      </c>
      <c r="I39" s="344"/>
      <c r="J39" s="253"/>
      <c r="K39" s="158"/>
      <c r="L39" s="189"/>
    </row>
    <row r="40" spans="1:12" ht="17.25" customHeight="1" thickBot="1" x14ac:dyDescent="0.3">
      <c r="B40" s="147"/>
      <c r="C40" s="218" t="s">
        <v>105</v>
      </c>
      <c r="D40" s="301">
        <v>3680</v>
      </c>
      <c r="E40" s="301"/>
      <c r="F40" s="301"/>
      <c r="G40" s="301"/>
      <c r="H40" s="301">
        <f t="shared" si="0"/>
        <v>3680</v>
      </c>
      <c r="I40" s="344"/>
      <c r="J40" s="253"/>
      <c r="K40" s="158"/>
      <c r="L40" s="189"/>
    </row>
    <row r="41" spans="1:12" ht="14.1" customHeight="1" thickBot="1" x14ac:dyDescent="0.3">
      <c r="B41" s="147"/>
      <c r="C41" s="184" t="s">
        <v>14</v>
      </c>
      <c r="D41" s="301"/>
      <c r="E41" s="301">
        <v>10</v>
      </c>
      <c r="F41" s="301">
        <v>29</v>
      </c>
      <c r="G41" s="301"/>
      <c r="H41" s="301">
        <f>D41-F41</f>
        <v>-29</v>
      </c>
      <c r="I41" s="344">
        <v>568</v>
      </c>
      <c r="J41" s="253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15420.192499999997</v>
      </c>
      <c r="F42" s="249">
        <f>F21+F24+F35+F36+F37+F38+F39+F40+F41</f>
        <v>240082.17934999999</v>
      </c>
      <c r="G42" s="249"/>
      <c r="H42" s="249">
        <f>H21+H24+H35+H36+H37+H38+H39+H40+H41</f>
        <v>174837.82065000001</v>
      </c>
      <c r="I42" s="267">
        <f>I21+I24+I35+I36+I37+I38+I39+I40+I41</f>
        <v>280017.00140000001</v>
      </c>
      <c r="J42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108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61" t="s">
        <v>112</v>
      </c>
      <c r="D45" s="263"/>
      <c r="E45" s="263"/>
      <c r="F45" s="263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106</v>
      </c>
      <c r="D46" s="263"/>
      <c r="E46" s="263"/>
      <c r="F46" s="263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6"/>
      <c r="D48" s="272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65" t="s">
        <v>1</v>
      </c>
      <c r="C50" s="366"/>
      <c r="D50" s="366"/>
      <c r="E50" s="366"/>
      <c r="F50" s="366"/>
      <c r="G50" s="366"/>
      <c r="H50" s="366"/>
      <c r="I50" s="366"/>
      <c r="J50" s="366"/>
      <c r="K50" s="367"/>
      <c r="L50" s="264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80" t="s">
        <v>2</v>
      </c>
      <c r="D52" s="381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70" t="s">
        <v>8</v>
      </c>
      <c r="C58" s="371"/>
      <c r="D58" s="371"/>
      <c r="E58" s="371"/>
      <c r="F58" s="371"/>
      <c r="G58" s="371"/>
      <c r="H58" s="371"/>
      <c r="I58" s="371"/>
      <c r="J58" s="371"/>
      <c r="K58" s="372"/>
      <c r="L58" s="264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16</v>
      </c>
      <c r="F59" s="246" t="str">
        <f>F20</f>
        <v>LANDET KVANTUM T.O.M UKE 16</v>
      </c>
      <c r="G59" s="246" t="str">
        <f>H20</f>
        <v>RESTKVOTER</v>
      </c>
      <c r="H59" s="247" t="str">
        <f>I20</f>
        <v>LANDET KVANTUM T.O.M. UKE 16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74"/>
      <c r="E60" s="314">
        <v>13</v>
      </c>
      <c r="F60" s="314">
        <v>97</v>
      </c>
      <c r="G60" s="378"/>
      <c r="H60" s="332">
        <v>113.2375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74"/>
      <c r="E61" s="311">
        <v>20</v>
      </c>
      <c r="F61" s="311">
        <v>252</v>
      </c>
      <c r="G61" s="378"/>
      <c r="H61" s="333">
        <v>379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75"/>
      <c r="E62" s="315">
        <v>10</v>
      </c>
      <c r="F62" s="315">
        <v>47</v>
      </c>
      <c r="G62" s="379"/>
      <c r="H62" s="297">
        <v>44.8872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07">
        <v>5700</v>
      </c>
      <c r="E63" s="291">
        <f>SUM(E64:E66)</f>
        <v>0</v>
      </c>
      <c r="F63" s="291">
        <f>F64+F65+F66</f>
        <v>10</v>
      </c>
      <c r="G63" s="291">
        <f>D63-F63</f>
        <v>5690</v>
      </c>
      <c r="H63" s="293">
        <f>H64+H65+H66</f>
        <v>14.067500000000001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08"/>
      <c r="E64" s="295"/>
      <c r="F64" s="295">
        <v>1</v>
      </c>
      <c r="G64" s="295"/>
      <c r="H64" s="334">
        <v>1.919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08"/>
      <c r="E65" s="295"/>
      <c r="F65" s="295">
        <v>4</v>
      </c>
      <c r="G65" s="295"/>
      <c r="H65" s="334">
        <v>3.6837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182" t="s">
        <v>41</v>
      </c>
      <c r="D66" s="309"/>
      <c r="E66" s="298"/>
      <c r="F66" s="298">
        <v>5</v>
      </c>
      <c r="G66" s="298"/>
      <c r="H66" s="335">
        <v>8.4648000000000003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4">
        <v>123</v>
      </c>
      <c r="E67" s="292"/>
      <c r="F67" s="292">
        <v>4.4802</v>
      </c>
      <c r="G67" s="292">
        <f>D67-F67</f>
        <v>118.5198</v>
      </c>
      <c r="H67" s="296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4"/>
      <c r="E68" s="292"/>
      <c r="F68" s="292">
        <v>1</v>
      </c>
      <c r="G68" s="292"/>
      <c r="H68" s="296"/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310">
        <v>9675</v>
      </c>
      <c r="E69" s="257">
        <f>E60+E61+E62+E63+E67+E68</f>
        <v>43</v>
      </c>
      <c r="F69" s="257">
        <f>F60+F61+F62+F63+F67+F68</f>
        <v>411.48020000000002</v>
      </c>
      <c r="G69" s="257">
        <f>D69-F69</f>
        <v>9263.5198</v>
      </c>
      <c r="H69" s="267">
        <f>H60+H61+H62+H63+H67+H68</f>
        <v>552.0394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376"/>
      <c r="D70" s="376"/>
      <c r="E70" s="376"/>
      <c r="F70" s="312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65" t="s">
        <v>1</v>
      </c>
      <c r="C75" s="366"/>
      <c r="D75" s="366"/>
      <c r="E75" s="366"/>
      <c r="F75" s="366"/>
      <c r="G75" s="366"/>
      <c r="H75" s="366"/>
      <c r="I75" s="366"/>
      <c r="J75" s="366"/>
      <c r="K75" s="367"/>
      <c r="L75" s="264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68" t="s">
        <v>2</v>
      </c>
      <c r="D77" s="369"/>
      <c r="E77" s="368" t="s">
        <v>21</v>
      </c>
      <c r="F77" s="373"/>
      <c r="G77" s="368" t="s">
        <v>22</v>
      </c>
      <c r="H77" s="369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8" t="s">
        <v>5</v>
      </c>
      <c r="F78" s="208">
        <v>33161</v>
      </c>
      <c r="G78" s="237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7" t="s">
        <v>68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11270</v>
      </c>
      <c r="E80" s="200" t="s">
        <v>91</v>
      </c>
      <c r="F80" s="203">
        <v>930</v>
      </c>
      <c r="G80" s="237" t="s">
        <v>69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59" t="s">
        <v>94</v>
      </c>
      <c r="D82" s="260"/>
      <c r="E82" s="260"/>
      <c r="F82" s="260"/>
      <c r="G82" s="260"/>
      <c r="H82" s="260"/>
      <c r="I82" s="258"/>
      <c r="J82" s="146"/>
      <c r="K82" s="148"/>
      <c r="L82" s="146"/>
    </row>
    <row r="83" spans="1:12" ht="14.25" customHeight="1" x14ac:dyDescent="0.25">
      <c r="B83" s="147"/>
      <c r="C83" s="377" t="s">
        <v>95</v>
      </c>
      <c r="D83" s="377"/>
      <c r="E83" s="377"/>
      <c r="F83" s="377"/>
      <c r="G83" s="377"/>
      <c r="H83" s="377"/>
      <c r="I83" s="258"/>
      <c r="J83" s="146"/>
      <c r="K83" s="148"/>
      <c r="L83" s="146"/>
    </row>
    <row r="84" spans="1:12" ht="6" customHeight="1" thickBot="1" x14ac:dyDescent="0.3">
      <c r="B84" s="147"/>
      <c r="C84" s="377"/>
      <c r="D84" s="377"/>
      <c r="E84" s="377"/>
      <c r="F84" s="377"/>
      <c r="G84" s="377"/>
      <c r="H84" s="377"/>
      <c r="I84" s="146"/>
      <c r="J84" s="146"/>
      <c r="K84" s="148"/>
      <c r="L84" s="146"/>
    </row>
    <row r="85" spans="1:12" ht="14.1" customHeight="1" x14ac:dyDescent="0.25">
      <c r="B85" s="370" t="s">
        <v>8</v>
      </c>
      <c r="C85" s="371"/>
      <c r="D85" s="371"/>
      <c r="E85" s="371"/>
      <c r="F85" s="371"/>
      <c r="G85" s="371"/>
      <c r="H85" s="371"/>
      <c r="I85" s="371"/>
      <c r="J85" s="371"/>
      <c r="K85" s="372"/>
      <c r="L85" s="264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16</v>
      </c>
      <c r="F87" s="246" t="str">
        <f>F20</f>
        <v>LANDET KVANTUM T.O.M UKE 16</v>
      </c>
      <c r="G87" s="246" t="str">
        <f>H20</f>
        <v>RESTKVOTER</v>
      </c>
      <c r="H87" s="247" t="str">
        <f>I20</f>
        <v>LANDET KVANTUM T.O.M. UKE 16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316">
        <f>D90+D89</f>
        <v>33161</v>
      </c>
      <c r="E88" s="316">
        <f>E90+E89</f>
        <v>450.19659999999999</v>
      </c>
      <c r="F88" s="316">
        <f>F89+F90</f>
        <v>11470.737800000001</v>
      </c>
      <c r="G88" s="316">
        <f>G89+G90</f>
        <v>21690.262199999997</v>
      </c>
      <c r="H88" s="345">
        <f>H89+H90</f>
        <v>8832.6509999999998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17">
        <v>32411</v>
      </c>
      <c r="E89" s="317">
        <v>436.02859999999998</v>
      </c>
      <c r="F89" s="317">
        <v>11152.348400000001</v>
      </c>
      <c r="G89" s="317">
        <f>D89-F89</f>
        <v>21258.651599999997</v>
      </c>
      <c r="H89" s="346">
        <v>8382.9205999999995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18">
        <v>750</v>
      </c>
      <c r="E90" s="318">
        <v>14.167999999999999</v>
      </c>
      <c r="F90" s="318">
        <v>318.38940000000002</v>
      </c>
      <c r="G90" s="318">
        <f>D90-F90</f>
        <v>431.61059999999998</v>
      </c>
      <c r="H90" s="347">
        <v>449.73039999999997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19">
        <f>D92+D98+D99</f>
        <v>54106</v>
      </c>
      <c r="E91" s="319">
        <f>E92+E98+E99</f>
        <v>1086.5908000000002</v>
      </c>
      <c r="F91" s="319">
        <f>F92+F98+F99</f>
        <v>17691.784</v>
      </c>
      <c r="G91" s="319">
        <f>G92+G98+G99</f>
        <v>36414.216</v>
      </c>
      <c r="H91" s="348">
        <f>H92+H98+H99</f>
        <v>15060.9004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20">
        <f>D93+D94+D95+D96+D97</f>
        <v>40038</v>
      </c>
      <c r="E92" s="320">
        <f>E93+E94+E95+E96+E97</f>
        <v>989.64100000000008</v>
      </c>
      <c r="F92" s="320">
        <f>F93+F94+F95+F96+F97</f>
        <v>13339.5579</v>
      </c>
      <c r="G92" s="320">
        <f>G93+G94+G95+G96+G97</f>
        <v>26698.442099999997</v>
      </c>
      <c r="H92" s="349">
        <f>H93+H94+H96+H97</f>
        <v>10608.5054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00">
        <v>9211</v>
      </c>
      <c r="E93" s="300">
        <v>99.964100000000002</v>
      </c>
      <c r="F93" s="300">
        <v>2111.4108000000001</v>
      </c>
      <c r="G93" s="300">
        <f>D93-F93</f>
        <v>7099.5892000000003</v>
      </c>
      <c r="H93" s="342">
        <v>1813.5998999999999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00">
        <v>8490</v>
      </c>
      <c r="E94" s="300">
        <v>461.95870000000002</v>
      </c>
      <c r="F94" s="300">
        <v>3409.6003000000001</v>
      </c>
      <c r="G94" s="300">
        <f t="shared" ref="G94:G100" si="1">D94-F94</f>
        <v>5080.3996999999999</v>
      </c>
      <c r="H94" s="342">
        <v>2969.9879999999998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00">
        <v>4000</v>
      </c>
      <c r="E95" s="300"/>
      <c r="F95" s="300"/>
      <c r="G95" s="300">
        <f>D95-F95</f>
        <v>4000</v>
      </c>
      <c r="H95" s="342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00">
        <v>11811</v>
      </c>
      <c r="E96" s="300">
        <v>212.5163</v>
      </c>
      <c r="F96" s="300">
        <v>4362.7610000000004</v>
      </c>
      <c r="G96" s="300">
        <f t="shared" si="1"/>
        <v>7448.2389999999996</v>
      </c>
      <c r="H96" s="342">
        <v>3527.3326999999999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00">
        <v>6526</v>
      </c>
      <c r="E97" s="300">
        <v>215.20189999999999</v>
      </c>
      <c r="F97" s="300">
        <v>3455.7858000000001</v>
      </c>
      <c r="G97" s="300">
        <f t="shared" si="1"/>
        <v>3070.2141999999999</v>
      </c>
      <c r="H97" s="342">
        <v>2297.5848000000001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20">
        <v>9739</v>
      </c>
      <c r="E98" s="320">
        <v>2.9274</v>
      </c>
      <c r="F98" s="320">
        <v>3047.0587</v>
      </c>
      <c r="G98" s="320">
        <f t="shared" si="1"/>
        <v>6691.9413000000004</v>
      </c>
      <c r="H98" s="349">
        <v>3657.1226999999999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21">
        <v>4329</v>
      </c>
      <c r="E99" s="321">
        <v>94.022400000000005</v>
      </c>
      <c r="F99" s="321">
        <v>1305.1674</v>
      </c>
      <c r="G99" s="321">
        <f t="shared" si="1"/>
        <v>3023.8325999999997</v>
      </c>
      <c r="H99" s="350">
        <v>795.27229999999997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322">
        <v>548</v>
      </c>
      <c r="E100" s="322"/>
      <c r="F100" s="322">
        <v>30.065200000000001</v>
      </c>
      <c r="G100" s="322">
        <f t="shared" si="1"/>
        <v>517.9348</v>
      </c>
      <c r="H100" s="351">
        <v>24.8691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01">
        <v>930</v>
      </c>
      <c r="E101" s="301"/>
      <c r="F101" s="301"/>
      <c r="G101" s="301">
        <f>D101-F101</f>
        <v>930</v>
      </c>
      <c r="H101" s="344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322">
        <v>300</v>
      </c>
      <c r="E102" s="322"/>
      <c r="F102" s="322">
        <v>300</v>
      </c>
      <c r="G102" s="322"/>
      <c r="H102" s="351">
        <v>22</v>
      </c>
      <c r="I102" s="189"/>
      <c r="J102" s="189"/>
      <c r="K102" s="158"/>
      <c r="L102" s="189"/>
    </row>
    <row r="103" spans="1:12" ht="15.75" thickBot="1" x14ac:dyDescent="0.3">
      <c r="B103" s="9"/>
      <c r="C103" s="313" t="s">
        <v>14</v>
      </c>
      <c r="D103" s="322"/>
      <c r="E103" s="322">
        <v>4</v>
      </c>
      <c r="F103" s="322">
        <v>37</v>
      </c>
      <c r="G103" s="322">
        <f>D103-F103</f>
        <v>-37</v>
      </c>
      <c r="H103" s="351">
        <v>15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6">
        <f>D88+D91+D100+D101+D102+D103</f>
        <v>89045</v>
      </c>
      <c r="E104" s="249">
        <f>E88+E91+E100+E102+E103</f>
        <v>1540.7874000000002</v>
      </c>
      <c r="F104" s="249">
        <f>F88+F91+F100+F102+F103</f>
        <v>29529.587000000003</v>
      </c>
      <c r="G104" s="249">
        <f>G88+G91+G100+G101+G102+G103</f>
        <v>59515.413</v>
      </c>
      <c r="H104" s="267">
        <f>H88+H91+H100+H102+H103</f>
        <v>23955.4205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62" t="s">
        <v>113</v>
      </c>
      <c r="D108" s="262"/>
      <c r="E108" s="262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65" t="s">
        <v>1</v>
      </c>
      <c r="C111" s="366"/>
      <c r="D111" s="366"/>
      <c r="E111" s="366"/>
      <c r="F111" s="366"/>
      <c r="G111" s="366"/>
      <c r="H111" s="366"/>
      <c r="I111" s="366"/>
      <c r="J111" s="366"/>
      <c r="K111" s="367"/>
      <c r="L111" s="264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68" t="s">
        <v>2</v>
      </c>
      <c r="D113" s="369"/>
      <c r="E113" s="368" t="s">
        <v>21</v>
      </c>
      <c r="F113" s="369"/>
      <c r="G113" s="368" t="s">
        <v>22</v>
      </c>
      <c r="H113" s="369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97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70" t="s">
        <v>8</v>
      </c>
      <c r="C120" s="371"/>
      <c r="D120" s="371"/>
      <c r="E120" s="371"/>
      <c r="F120" s="371"/>
      <c r="G120" s="371"/>
      <c r="H120" s="371"/>
      <c r="I120" s="371"/>
      <c r="J120" s="371"/>
      <c r="K120" s="372"/>
      <c r="L120" s="264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7" t="s">
        <v>20</v>
      </c>
      <c r="D122" s="248" t="s">
        <v>21</v>
      </c>
      <c r="E122" s="239" t="str">
        <f>E20</f>
        <v>LANDET KVANTUM UKE 16</v>
      </c>
      <c r="F122" s="246" t="str">
        <f>F20</f>
        <v>LANDET KVANTUM T.O.M UKE 16</v>
      </c>
      <c r="G122" s="246" t="str">
        <f>H20</f>
        <v>RESTKVOTER</v>
      </c>
      <c r="H122" s="247" t="str">
        <f>I20</f>
        <v>LANDET KVANTUM T.O.M. UKE 16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8" t="s">
        <v>17</v>
      </c>
      <c r="D123" s="316">
        <f>D124+D125+D126</f>
        <v>38273</v>
      </c>
      <c r="E123" s="316">
        <f>E124+E125+E126</f>
        <v>995.13750000000005</v>
      </c>
      <c r="F123" s="316">
        <f>F124+F125+F126</f>
        <v>22366.8897</v>
      </c>
      <c r="G123" s="316">
        <f>G124+G125+G126</f>
        <v>15906.1103</v>
      </c>
      <c r="H123" s="345">
        <f>H124+H125+H126</f>
        <v>21812.1515</v>
      </c>
      <c r="I123" s="189"/>
      <c r="J123" s="189"/>
      <c r="K123" s="158"/>
      <c r="L123" s="189"/>
    </row>
    <row r="124" spans="2:12" ht="14.1" customHeight="1" x14ac:dyDescent="0.25">
      <c r="B124" s="9"/>
      <c r="C124" s="279" t="s">
        <v>12</v>
      </c>
      <c r="D124" s="317">
        <v>30618</v>
      </c>
      <c r="E124" s="317">
        <v>532.34379999999999</v>
      </c>
      <c r="F124" s="317">
        <v>19663.668900000001</v>
      </c>
      <c r="G124" s="317">
        <f>D124-F124</f>
        <v>10954.331099999999</v>
      </c>
      <c r="H124" s="346">
        <v>17719.398700000002</v>
      </c>
      <c r="I124" s="42"/>
      <c r="J124" s="189"/>
      <c r="K124" s="158"/>
      <c r="L124" s="189"/>
    </row>
    <row r="125" spans="2:12" ht="14.1" customHeight="1" x14ac:dyDescent="0.25">
      <c r="B125" s="9"/>
      <c r="C125" s="279" t="s">
        <v>11</v>
      </c>
      <c r="D125" s="317">
        <v>7155</v>
      </c>
      <c r="E125" s="317">
        <v>462.7937</v>
      </c>
      <c r="F125" s="317">
        <v>2703.2208000000001</v>
      </c>
      <c r="G125" s="317">
        <f>D125-F125</f>
        <v>4451.7791999999999</v>
      </c>
      <c r="H125" s="346">
        <v>4092.7528000000002</v>
      </c>
      <c r="I125" s="42"/>
      <c r="J125" s="189"/>
      <c r="K125" s="158"/>
      <c r="L125" s="189"/>
    </row>
    <row r="126" spans="2:12" ht="15.75" thickBot="1" x14ac:dyDescent="0.3">
      <c r="B126" s="9"/>
      <c r="C126" s="280" t="s">
        <v>45</v>
      </c>
      <c r="D126" s="318">
        <v>500</v>
      </c>
      <c r="E126" s="318"/>
      <c r="F126" s="318"/>
      <c r="G126" s="318">
        <f>D126-F126</f>
        <v>500</v>
      </c>
      <c r="H126" s="34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81" t="s">
        <v>44</v>
      </c>
      <c r="D127" s="323">
        <v>25860</v>
      </c>
      <c r="E127" s="323">
        <v>536.89499999999998</v>
      </c>
      <c r="F127" s="323">
        <v>3277.6963999999998</v>
      </c>
      <c r="G127" s="323">
        <f>D127-F127</f>
        <v>22582.303599999999</v>
      </c>
      <c r="H127" s="352">
        <v>4823.0973999999997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82" t="s">
        <v>18</v>
      </c>
      <c r="D128" s="301">
        <f>D129+D134+D137</f>
        <v>39307</v>
      </c>
      <c r="E128" s="301">
        <f>E129+E134+E137</f>
        <v>572.89009999999996</v>
      </c>
      <c r="F128" s="301">
        <f>F137+F134+F129</f>
        <v>23985.266</v>
      </c>
      <c r="G128" s="301">
        <f>D128-F128</f>
        <v>15321.734</v>
      </c>
      <c r="H128" s="344">
        <f>H129+H134+H137</f>
        <v>21937.657499999998</v>
      </c>
      <c r="I128" s="6"/>
      <c r="J128" s="146"/>
      <c r="K128" s="158"/>
      <c r="L128" s="189"/>
    </row>
    <row r="129" spans="2:12" ht="15.75" customHeight="1" x14ac:dyDescent="0.25">
      <c r="B129" s="2"/>
      <c r="C129" s="283" t="s">
        <v>70</v>
      </c>
      <c r="D129" s="324">
        <f>D130+D131+D132+D133</f>
        <v>29480</v>
      </c>
      <c r="E129" s="324">
        <f>E130+E131+E132+E133</f>
        <v>470.56849999999997</v>
      </c>
      <c r="F129" s="324">
        <f>F130+F131+F133+F132</f>
        <v>16984.909100000001</v>
      </c>
      <c r="G129" s="324">
        <f>G130+G131+G132+G133</f>
        <v>12495.090899999999</v>
      </c>
      <c r="H129" s="353">
        <f>H130+H131+H132+H133</f>
        <v>15842.573499999999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4" t="s">
        <v>23</v>
      </c>
      <c r="D130" s="300">
        <v>8343</v>
      </c>
      <c r="E130" s="300">
        <v>61.314100000000003</v>
      </c>
      <c r="F130" s="300">
        <v>2151.8663000000001</v>
      </c>
      <c r="G130" s="300">
        <f t="shared" ref="G130:G135" si="2">D130-F130</f>
        <v>6191.1337000000003</v>
      </c>
      <c r="H130" s="342">
        <v>1244.7289000000001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4" t="s">
        <v>24</v>
      </c>
      <c r="D131" s="300">
        <v>7665</v>
      </c>
      <c r="E131" s="300">
        <v>177.86930000000001</v>
      </c>
      <c r="F131" s="300">
        <v>5226.7273999999998</v>
      </c>
      <c r="G131" s="300">
        <f t="shared" si="2"/>
        <v>2438.2726000000002</v>
      </c>
      <c r="H131" s="342">
        <v>5570.4790999999996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284" t="s">
        <v>25</v>
      </c>
      <c r="D132" s="300">
        <v>7635</v>
      </c>
      <c r="E132" s="300">
        <v>137.33750000000001</v>
      </c>
      <c r="F132" s="300">
        <v>4900.0415000000003</v>
      </c>
      <c r="G132" s="300">
        <f t="shared" si="2"/>
        <v>2734.9584999999997</v>
      </c>
      <c r="H132" s="342">
        <v>5077.7457999999997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4" t="s">
        <v>26</v>
      </c>
      <c r="D133" s="300">
        <v>5837</v>
      </c>
      <c r="E133" s="300">
        <v>94.047600000000003</v>
      </c>
      <c r="F133" s="300">
        <v>4706.2739000000001</v>
      </c>
      <c r="G133" s="300">
        <f t="shared" si="2"/>
        <v>1130.7260999999999</v>
      </c>
      <c r="H133" s="342">
        <v>3949.6197000000002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5" t="s">
        <v>19</v>
      </c>
      <c r="D134" s="320">
        <f>D135+D136</f>
        <v>4324</v>
      </c>
      <c r="E134" s="320">
        <f>E135+E136</f>
        <v>20.3216</v>
      </c>
      <c r="F134" s="320">
        <f>F135+F136</f>
        <v>4904.3568999999998</v>
      </c>
      <c r="G134" s="320">
        <f t="shared" si="2"/>
        <v>-580.35689999999977</v>
      </c>
      <c r="H134" s="349">
        <f>H135+H136</f>
        <v>4153.2029000000002</v>
      </c>
      <c r="I134" s="43"/>
      <c r="J134" s="43"/>
      <c r="K134" s="158"/>
      <c r="L134" s="189"/>
    </row>
    <row r="135" spans="2:12" ht="14.1" customHeight="1" x14ac:dyDescent="0.25">
      <c r="B135" s="9"/>
      <c r="C135" s="284" t="s">
        <v>46</v>
      </c>
      <c r="D135" s="325">
        <v>3824</v>
      </c>
      <c r="E135" s="325">
        <v>20.3216</v>
      </c>
      <c r="F135" s="325">
        <v>4904.3568999999998</v>
      </c>
      <c r="G135" s="325">
        <f t="shared" si="2"/>
        <v>-1080.3568999999998</v>
      </c>
      <c r="H135" s="354">
        <v>4153.2029000000002</v>
      </c>
      <c r="I135" s="6"/>
      <c r="J135" s="146"/>
      <c r="K135" s="158"/>
      <c r="L135" s="189"/>
    </row>
    <row r="136" spans="2:12" ht="14.1" customHeight="1" x14ac:dyDescent="0.25">
      <c r="B136" s="22"/>
      <c r="C136" s="284" t="s">
        <v>47</v>
      </c>
      <c r="D136" s="325">
        <v>500</v>
      </c>
      <c r="E136" s="325"/>
      <c r="F136" s="325"/>
      <c r="G136" s="325"/>
      <c r="H136" s="354"/>
      <c r="I136" s="43"/>
      <c r="J136" s="43"/>
      <c r="K136" s="158"/>
      <c r="L136" s="189"/>
    </row>
    <row r="137" spans="2:12" ht="15.75" thickBot="1" x14ac:dyDescent="0.3">
      <c r="B137" s="9"/>
      <c r="C137" s="286" t="s">
        <v>72</v>
      </c>
      <c r="D137" s="321">
        <v>5503</v>
      </c>
      <c r="E137" s="321">
        <v>82</v>
      </c>
      <c r="F137" s="321">
        <v>2096</v>
      </c>
      <c r="G137" s="321">
        <f>D137-F137</f>
        <v>3407</v>
      </c>
      <c r="H137" s="350">
        <v>1941.8811000000001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7" t="s">
        <v>13</v>
      </c>
      <c r="D138" s="326">
        <v>160</v>
      </c>
      <c r="E138" s="326"/>
      <c r="F138" s="326">
        <v>4.0895000000000001</v>
      </c>
      <c r="G138" s="326">
        <f>D138-F138</f>
        <v>155.91050000000001</v>
      </c>
      <c r="H138" s="355">
        <v>5.3495999999999997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82" t="s">
        <v>79</v>
      </c>
      <c r="D139" s="322">
        <v>2000</v>
      </c>
      <c r="E139" s="322"/>
      <c r="F139" s="322">
        <v>2000</v>
      </c>
      <c r="G139" s="322">
        <f>D139-F139</f>
        <v>0</v>
      </c>
      <c r="H139" s="351">
        <v>72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82" t="s">
        <v>48</v>
      </c>
      <c r="D140" s="322">
        <v>350</v>
      </c>
      <c r="E140" s="322"/>
      <c r="F140" s="322"/>
      <c r="G140" s="322">
        <f>D140-F140</f>
        <v>350</v>
      </c>
      <c r="H140" s="351">
        <v>23.617999999999999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82" t="s">
        <v>14</v>
      </c>
      <c r="D141" s="322"/>
      <c r="E141" s="322">
        <v>4</v>
      </c>
      <c r="F141" s="322">
        <v>11</v>
      </c>
      <c r="G141" s="322">
        <f>D141-F141</f>
        <v>-11</v>
      </c>
      <c r="H141" s="351">
        <v>53.660900000002584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36">
        <f>D123+D127+D128+D138+D139+D140+D141</f>
        <v>105950</v>
      </c>
      <c r="E142" s="257">
        <f>E123+E127+E128+E138+E139+E140+E141</f>
        <v>2108.9225999999999</v>
      </c>
      <c r="F142" s="257">
        <f>F123+F127+F128+F138+F139+F140+F141</f>
        <v>51644.941600000006</v>
      </c>
      <c r="G142" s="257">
        <f>G123+G127+G128+G138+G139+G140+G141</f>
        <v>54305.058399999994</v>
      </c>
      <c r="H142" s="250">
        <f>H123+H127+H128+H138+H139+H140+H141</f>
        <v>48727.534899999999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61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5"/>
      <c r="E145" s="265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5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9"/>
      <c r="C150" s="270"/>
      <c r="D150" s="271"/>
      <c r="E150" s="271"/>
      <c r="F150" s="271"/>
      <c r="G150" s="271"/>
      <c r="H150" s="272"/>
      <c r="I150" s="272"/>
      <c r="J150" s="272"/>
      <c r="K150" s="273"/>
      <c r="L150" s="146"/>
    </row>
    <row r="151" spans="2:12" ht="12" customHeight="1" thickBot="1" x14ac:dyDescent="0.3">
      <c r="B151" s="147"/>
      <c r="C151" s="380" t="s">
        <v>2</v>
      </c>
      <c r="D151" s="381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100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16</v>
      </c>
      <c r="F159" s="81" t="str">
        <f>F20</f>
        <v>LANDET KVANTUM T.O.M UKE 16</v>
      </c>
      <c r="G159" s="81" t="str">
        <f>H20</f>
        <v>RESTKVOTER</v>
      </c>
      <c r="H159" s="108" t="str">
        <f>I20</f>
        <v>LANDET KVANTUM T.O.M. UKE 16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1.4782</v>
      </c>
      <c r="F160" s="233">
        <v>176.82730000000001</v>
      </c>
      <c r="G160" s="233">
        <f>D160-F160</f>
        <v>18910.172699999999</v>
      </c>
      <c r="H160" s="289">
        <v>114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1</v>
      </c>
      <c r="G161" s="233">
        <f>D161-F161</f>
        <v>499</v>
      </c>
      <c r="H161" s="289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90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60</v>
      </c>
      <c r="D163" s="235">
        <f>SUM(D160:D162)</f>
        <v>19600</v>
      </c>
      <c r="E163" s="235">
        <f>SUM(E160:E162)</f>
        <v>1.4782</v>
      </c>
      <c r="F163" s="235">
        <f>SUM(F160:F162)</f>
        <v>177.82730000000001</v>
      </c>
      <c r="G163" s="235">
        <f>D163-F163</f>
        <v>19422.172699999999</v>
      </c>
      <c r="H163" s="266">
        <f>SUM(H160:H162)</f>
        <v>114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101</v>
      </c>
      <c r="D164" s="187"/>
      <c r="E164" s="187"/>
      <c r="F164" s="268"/>
      <c r="G164" s="268"/>
      <c r="H164" s="268"/>
      <c r="I164" s="268"/>
      <c r="J164" s="187"/>
      <c r="K164" s="188"/>
    </row>
    <row r="165" spans="1:12" s="45" customFormat="1" ht="30" customHeight="1" thickTop="1" thickBot="1" x14ac:dyDescent="0.35">
      <c r="A165" s="91"/>
      <c r="B165" s="54"/>
      <c r="C165" s="274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87" t="s">
        <v>1</v>
      </c>
      <c r="C166" s="388"/>
      <c r="D166" s="388"/>
      <c r="E166" s="388"/>
      <c r="F166" s="388"/>
      <c r="G166" s="388"/>
      <c r="H166" s="388"/>
      <c r="I166" s="388"/>
      <c r="J166" s="388"/>
      <c r="K166" s="389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80" t="s">
        <v>2</v>
      </c>
      <c r="D168" s="381"/>
      <c r="E168" s="380" t="s">
        <v>61</v>
      </c>
      <c r="F168" s="381"/>
      <c r="G168" s="380" t="s">
        <v>62</v>
      </c>
      <c r="H168" s="381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99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84" t="s">
        <v>8</v>
      </c>
      <c r="C177" s="385"/>
      <c r="D177" s="385"/>
      <c r="E177" s="385"/>
      <c r="F177" s="385"/>
      <c r="G177" s="385"/>
      <c r="H177" s="385"/>
      <c r="I177" s="385"/>
      <c r="J177" s="385"/>
      <c r="K177" s="386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8" t="s">
        <v>21</v>
      </c>
      <c r="E179" s="81" t="str">
        <f>E20</f>
        <v>LANDET KVANTUM UKE 16</v>
      </c>
      <c r="F179" s="81" t="str">
        <f>F20</f>
        <v>LANDET KVANTUM T.O.M UKE 16</v>
      </c>
      <c r="G179" s="81" t="str">
        <f>H20</f>
        <v>RESTKVOTER</v>
      </c>
      <c r="H179" s="108" t="str">
        <f>I20</f>
        <v>LANDET KVANTUM T.O.M. UKE 16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299">
        <f>D181+D182+D183+D184+D185</f>
        <v>20233</v>
      </c>
      <c r="E180" s="299">
        <f>E181+E182+E183+E184+E185</f>
        <v>55.578700000000005</v>
      </c>
      <c r="F180" s="299">
        <f>F181+F182+F183+F184+F185</f>
        <v>15330.388600000002</v>
      </c>
      <c r="G180" s="299">
        <f>G181+G182+G183+G184+G185</f>
        <v>4902.6113999999989</v>
      </c>
      <c r="H180" s="356">
        <f>H181+H182+H183+H184+H185</f>
        <v>10154.032300000001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27">
        <v>11120</v>
      </c>
      <c r="E181" s="327"/>
      <c r="F181" s="327">
        <v>12911.796200000001</v>
      </c>
      <c r="G181" s="327">
        <f t="shared" ref="G181:G187" si="3">D181-F181</f>
        <v>-1791.7962000000007</v>
      </c>
      <c r="H181" s="357">
        <v>8816.8976999999995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27">
        <v>2894</v>
      </c>
      <c r="E182" s="327"/>
      <c r="F182" s="327">
        <v>1432.1021000000001</v>
      </c>
      <c r="G182" s="327">
        <f t="shared" si="3"/>
        <v>1461.8978999999999</v>
      </c>
      <c r="H182" s="357">
        <v>574.29960000000005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27">
        <v>1430</v>
      </c>
      <c r="E183" s="327">
        <v>44.448500000000003</v>
      </c>
      <c r="F183" s="327">
        <v>946.47389999999996</v>
      </c>
      <c r="G183" s="327">
        <f t="shared" si="3"/>
        <v>483.52610000000004</v>
      </c>
      <c r="H183" s="357">
        <v>650.70460000000003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27">
        <v>4689</v>
      </c>
      <c r="E184" s="327">
        <v>11.1302</v>
      </c>
      <c r="F184" s="327">
        <v>40.016399999999997</v>
      </c>
      <c r="G184" s="327">
        <f t="shared" si="3"/>
        <v>4648.9835999999996</v>
      </c>
      <c r="H184" s="357">
        <v>112.13039999999999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8">
        <v>100</v>
      </c>
      <c r="E185" s="328"/>
      <c r="F185" s="328"/>
      <c r="G185" s="328">
        <f t="shared" si="3"/>
        <v>100</v>
      </c>
      <c r="H185" s="358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29">
        <v>5500</v>
      </c>
      <c r="E186" s="329">
        <v>749.39890000000003</v>
      </c>
      <c r="F186" s="329">
        <v>982.65060000000005</v>
      </c>
      <c r="G186" s="329">
        <f t="shared" si="3"/>
        <v>4517.3494000000001</v>
      </c>
      <c r="H186" s="359">
        <v>376.774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299">
        <v>8000</v>
      </c>
      <c r="E187" s="299">
        <v>21.651399999999999</v>
      </c>
      <c r="F187" s="299">
        <v>2507.6165000000001</v>
      </c>
      <c r="G187" s="299">
        <f t="shared" si="3"/>
        <v>5492.3834999999999</v>
      </c>
      <c r="H187" s="356">
        <v>841.61659999999995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27"/>
      <c r="E188" s="327"/>
      <c r="F188" s="327">
        <v>1655.9496999999999</v>
      </c>
      <c r="G188" s="327"/>
      <c r="H188" s="357">
        <v>158.88980000000001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30"/>
      <c r="E189" s="330">
        <f>E187-E188</f>
        <v>21.651399999999999</v>
      </c>
      <c r="F189" s="330">
        <f>F187-F188</f>
        <v>851.66680000000019</v>
      </c>
      <c r="G189" s="330"/>
      <c r="H189" s="360">
        <f>H187-H188</f>
        <v>682.72679999999991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31">
        <v>11</v>
      </c>
      <c r="E190" s="331"/>
      <c r="F190" s="331">
        <v>2.7336999999999998</v>
      </c>
      <c r="G190" s="331">
        <f>D190-F190</f>
        <v>8.2663000000000011</v>
      </c>
      <c r="H190" s="361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29"/>
      <c r="E191" s="329">
        <v>4</v>
      </c>
      <c r="F191" s="329">
        <v>18</v>
      </c>
      <c r="G191" s="329">
        <f>D191-F191</f>
        <v>-18</v>
      </c>
      <c r="H191" s="359">
        <v>17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830.62900000000002</v>
      </c>
      <c r="F192" s="257">
        <f>F180+F186+F187+F190+F191</f>
        <v>18841.389400000004</v>
      </c>
      <c r="G192" s="257">
        <f>G180+G186+G187+G190+G191</f>
        <v>14902.610599999998</v>
      </c>
      <c r="H192" s="250">
        <f>H180+H186+H187+H190+H191</f>
        <v>11390.438699999999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87" t="s">
        <v>1</v>
      </c>
      <c r="C197" s="388"/>
      <c r="D197" s="388"/>
      <c r="E197" s="388"/>
      <c r="F197" s="388"/>
      <c r="G197" s="388"/>
      <c r="H197" s="388"/>
      <c r="I197" s="388"/>
      <c r="J197" s="388"/>
      <c r="K197" s="389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80" t="s">
        <v>2</v>
      </c>
      <c r="D199" s="381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84" t="s">
        <v>8</v>
      </c>
      <c r="C207" s="385"/>
      <c r="D207" s="385"/>
      <c r="E207" s="385"/>
      <c r="F207" s="385"/>
      <c r="G207" s="385"/>
      <c r="H207" s="385"/>
      <c r="I207" s="385"/>
      <c r="J207" s="385"/>
      <c r="K207" s="386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16</v>
      </c>
      <c r="F209" s="81" t="str">
        <f>F20</f>
        <v>LANDET KVANTUM T.O.M UKE 16</v>
      </c>
      <c r="G209" s="81" t="str">
        <f>H20</f>
        <v>RESTKVOTER</v>
      </c>
      <c r="H209" s="108" t="str">
        <f>I20</f>
        <v>LANDET KVANTUM T.O.M. UKE 16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5.5304000000000002</v>
      </c>
      <c r="F210" s="233">
        <v>331.7595</v>
      </c>
      <c r="G210" s="233"/>
      <c r="H210" s="336">
        <v>281.93740000000003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31.3233</v>
      </c>
      <c r="F211" s="233">
        <v>584.21249999999998</v>
      </c>
      <c r="G211" s="233"/>
      <c r="H211" s="336">
        <v>456.43819999999999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337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17</v>
      </c>
      <c r="G213" s="234"/>
      <c r="H213" s="337">
        <v>9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36.853700000000003</v>
      </c>
      <c r="F214" s="235">
        <f>SUM(F210:F213)</f>
        <v>938.82349999999997</v>
      </c>
      <c r="G214" s="235">
        <f>D214-F214</f>
        <v>4236.1764999999996</v>
      </c>
      <c r="H214" s="266">
        <f>H210+H211+H212+H213</f>
        <v>748.60790000000009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16
&amp;"-,Normal"&amp;11(iht. motatte landings- og sluttsedler fra fiskesalgslagene; alle tallstørrelser i hele tonn)&amp;R22.04.2015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UKE_16_2015</vt:lpstr>
      <vt:lpstr>UKE_16_2015!Utskriftsområde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2015-04-22T06:46:15Z</cp:lastPrinted>
  <dcterms:created xsi:type="dcterms:W3CDTF">2011-07-06T12:13:20Z</dcterms:created>
  <dcterms:modified xsi:type="dcterms:W3CDTF">2015-04-22T08:50:43Z</dcterms:modified>
</cp:coreProperties>
</file>