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Regulering\sylia\UKESTATISTIKKEN\2019\"/>
    </mc:Choice>
  </mc:AlternateContent>
  <bookViews>
    <workbookView xWindow="0" yWindow="0" windowWidth="8690" windowHeight="5370" tabRatio="413"/>
  </bookViews>
  <sheets>
    <sheet name="UKE_49_2019" sheetId="1" r:id="rId1"/>
  </sheets>
  <definedNames>
    <definedName name="Z_14D440E4_F18A_4F78_9989_38C1B133222D_.wvu.Cols" localSheetId="0" hidden="1">UKE_49_2019!#REF!</definedName>
    <definedName name="Z_14D440E4_F18A_4F78_9989_38C1B133222D_.wvu.PrintArea" localSheetId="0" hidden="1">UKE_49_2019!$B$1:$M$247</definedName>
    <definedName name="Z_14D440E4_F18A_4F78_9989_38C1B133222D_.wvu.Rows" localSheetId="0" hidden="1">UKE_49_2019!$359:$1048576,UKE_49_2019!$248:$358</definedName>
  </definedNames>
  <calcPr calcId="162913"/>
  <customWorkbookViews>
    <customWorkbookView name="ekstra" guid="{14D440E4-F18A-4F78-9989-38C1B133222D}" maximized="1" xWindow="1" yWindow="1" windowWidth="1280" windowHeight="803" tabRatio="374" activeSheetId="1"/>
  </customWorkbookViews>
</workbook>
</file>

<file path=xl/calcChain.xml><?xml version="1.0" encoding="utf-8"?>
<calcChain xmlns="http://schemas.openxmlformats.org/spreadsheetml/2006/main">
  <c r="F184" i="1" l="1"/>
  <c r="G184" i="1"/>
  <c r="G122" i="1"/>
  <c r="G128" i="1"/>
  <c r="G127" i="1"/>
  <c r="G126" i="1"/>
  <c r="I131" i="1"/>
  <c r="G33" i="1" l="1"/>
  <c r="G29" i="1"/>
  <c r="F24" i="1"/>
  <c r="G31" i="1"/>
  <c r="G32" i="1"/>
  <c r="J31" i="1"/>
  <c r="J32" i="1"/>
  <c r="J27" i="1"/>
  <c r="J24" i="1"/>
  <c r="J28" i="1"/>
  <c r="J26" i="1"/>
  <c r="J25" i="1"/>
  <c r="J20" i="1"/>
  <c r="G178" i="1" l="1"/>
  <c r="G24" i="1" l="1"/>
  <c r="G23" i="1" s="1"/>
  <c r="G20" i="1"/>
  <c r="G40" i="1" l="1"/>
  <c r="E130" i="1" l="1"/>
  <c r="E124" i="1"/>
  <c r="E123" i="1" s="1"/>
  <c r="E118" i="1"/>
  <c r="E137" i="1" l="1"/>
  <c r="E89" i="1" l="1"/>
  <c r="E88" i="1" s="1"/>
  <c r="E85" i="1"/>
  <c r="E31" i="1"/>
  <c r="E24" i="1"/>
  <c r="E23" i="1" s="1"/>
  <c r="E20" i="1"/>
  <c r="E99" i="1" l="1"/>
  <c r="E40" i="1"/>
  <c r="I25" i="1" l="1"/>
  <c r="I30" i="1" l="1"/>
  <c r="G189" i="1"/>
  <c r="I29" i="1" l="1"/>
  <c r="G207" i="1"/>
  <c r="G208" i="1"/>
  <c r="G209" i="1"/>
  <c r="G210" i="1"/>
  <c r="F131" i="1" l="1"/>
  <c r="G131" i="1"/>
  <c r="D228" i="1" l="1"/>
  <c r="E243" i="1"/>
  <c r="E178" i="1" l="1"/>
  <c r="E189" i="1" s="1"/>
  <c r="J23" i="1" l="1"/>
  <c r="F23" i="1" l="1"/>
  <c r="H40" i="1"/>
  <c r="I21" i="1" l="1"/>
  <c r="D31" i="1" l="1"/>
  <c r="D24" i="1"/>
  <c r="D20" i="1"/>
  <c r="D89" i="1"/>
  <c r="D88" i="1" s="1"/>
  <c r="D85" i="1"/>
  <c r="D178" i="1"/>
  <c r="D189" i="1" s="1"/>
  <c r="D129" i="1"/>
  <c r="D124" i="1"/>
  <c r="D118" i="1"/>
  <c r="D99" i="1" l="1"/>
  <c r="D23" i="1"/>
  <c r="D40" i="1" s="1"/>
  <c r="D123" i="1"/>
  <c r="D137" i="1" s="1"/>
  <c r="D112" i="1" l="1"/>
  <c r="F60" i="1" l="1"/>
  <c r="E60" i="1"/>
  <c r="H60" i="1"/>
  <c r="H66" i="1" s="1"/>
  <c r="D200" i="1"/>
  <c r="D152" i="1"/>
  <c r="H112" i="1"/>
  <c r="F112" i="1"/>
  <c r="H78" i="1"/>
  <c r="F78" i="1"/>
  <c r="D78" i="1"/>
  <c r="D53" i="1"/>
  <c r="H14" i="1"/>
  <c r="F14" i="1"/>
  <c r="D14" i="1"/>
  <c r="H171" i="1" l="1"/>
  <c r="F171" i="1"/>
  <c r="D243" i="1" l="1"/>
  <c r="I239" i="1"/>
  <c r="G239" i="1"/>
  <c r="H239" i="1" s="1"/>
  <c r="F239" i="1"/>
  <c r="I236" i="1"/>
  <c r="G236" i="1"/>
  <c r="H236" i="1" s="1"/>
  <c r="F236" i="1"/>
  <c r="I233" i="1"/>
  <c r="G233" i="1"/>
  <c r="H233" i="1" s="1"/>
  <c r="F233" i="1"/>
  <c r="H243" i="1" l="1"/>
  <c r="F243" i="1"/>
  <c r="I243" i="1"/>
  <c r="G243" i="1"/>
  <c r="G59" i="1" l="1"/>
  <c r="G57" i="1"/>
  <c r="D66" i="1" l="1"/>
  <c r="H187" i="1" l="1"/>
  <c r="H183" i="1"/>
  <c r="H182" i="1"/>
  <c r="H181" i="1"/>
  <c r="H180" i="1"/>
  <c r="H179" i="1"/>
  <c r="H136" i="1" l="1"/>
  <c r="H135" i="1"/>
  <c r="H134" i="1"/>
  <c r="H133" i="1"/>
  <c r="H132" i="1"/>
  <c r="H130" i="1"/>
  <c r="H126" i="1"/>
  <c r="H127" i="1"/>
  <c r="H128" i="1"/>
  <c r="H125" i="1"/>
  <c r="H122" i="1"/>
  <c r="H121" i="1"/>
  <c r="H120" i="1"/>
  <c r="H119" i="1"/>
  <c r="H98" i="1"/>
  <c r="H96" i="1"/>
  <c r="H95" i="1"/>
  <c r="H94" i="1"/>
  <c r="H91" i="1"/>
  <c r="H92" i="1"/>
  <c r="H93" i="1"/>
  <c r="H90" i="1"/>
  <c r="H87" i="1"/>
  <c r="H86" i="1"/>
  <c r="I36" i="1"/>
  <c r="I35" i="1"/>
  <c r="I34" i="1"/>
  <c r="I32" i="1"/>
  <c r="I26" i="1"/>
  <c r="I27" i="1"/>
  <c r="I28" i="1"/>
  <c r="I22" i="1"/>
  <c r="I24" i="1" l="1"/>
  <c r="I20" i="1"/>
  <c r="H124" i="1"/>
  <c r="H118" i="1"/>
  <c r="H97" i="1" l="1"/>
  <c r="I184" i="1" l="1"/>
  <c r="I33" i="1" l="1"/>
  <c r="F124" i="1" l="1"/>
  <c r="F123" i="1" s="1"/>
  <c r="F178" i="1" l="1"/>
  <c r="I118" i="1" l="1"/>
  <c r="I124" i="1"/>
  <c r="I123" i="1" s="1"/>
  <c r="I137" i="1" l="1"/>
  <c r="I178" i="1"/>
  <c r="I31" i="1" l="1"/>
  <c r="H89" i="1"/>
  <c r="H88" i="1" s="1"/>
  <c r="I23" i="1" l="1"/>
  <c r="F189" i="1" l="1"/>
  <c r="H184" i="1"/>
  <c r="I189" i="1"/>
  <c r="H131" i="1"/>
  <c r="D211" i="1" l="1"/>
  <c r="F161" i="1" l="1"/>
  <c r="E161" i="1"/>
  <c r="D161" i="1"/>
  <c r="G160" i="1"/>
  <c r="G159" i="1"/>
  <c r="G158" i="1"/>
  <c r="H129" i="1"/>
  <c r="H123" i="1" s="1"/>
  <c r="G124" i="1"/>
  <c r="G123" i="1" s="1"/>
  <c r="G118" i="1"/>
  <c r="F118" i="1"/>
  <c r="F137" i="1" s="1"/>
  <c r="G64" i="1"/>
  <c r="F66" i="1"/>
  <c r="G66" i="1" s="1"/>
  <c r="E66" i="1"/>
  <c r="G137" i="1" l="1"/>
  <c r="G161" i="1"/>
  <c r="G60" i="1"/>
  <c r="H137" i="1" l="1"/>
  <c r="I89" i="1"/>
  <c r="I88" i="1" s="1"/>
  <c r="G89" i="1"/>
  <c r="G88" i="1" s="1"/>
  <c r="F89" i="1"/>
  <c r="F88" i="1" s="1"/>
  <c r="H85" i="1"/>
  <c r="I85" i="1"/>
  <c r="G85" i="1"/>
  <c r="F85" i="1"/>
  <c r="F84" i="1"/>
  <c r="G84" i="1"/>
  <c r="H84" i="1"/>
  <c r="I84" i="1"/>
  <c r="I39" i="1"/>
  <c r="I37" i="1"/>
  <c r="J40" i="1"/>
  <c r="F20" i="1"/>
  <c r="F40" i="1" s="1"/>
  <c r="I40" i="1" l="1"/>
  <c r="I99" i="1"/>
  <c r="H99" i="1"/>
  <c r="G99" i="1"/>
  <c r="F99" i="1"/>
  <c r="F211" i="1" l="1"/>
  <c r="E211" i="1" l="1"/>
  <c r="H211" i="1" l="1"/>
  <c r="H161" i="1" l="1"/>
  <c r="G211" i="1" l="1"/>
  <c r="H206" i="1"/>
  <c r="I232" i="1" s="1"/>
  <c r="G206" i="1"/>
  <c r="F206" i="1"/>
  <c r="G232" i="1" s="1"/>
  <c r="E206" i="1"/>
  <c r="F232" i="1" s="1"/>
  <c r="H188" i="1"/>
  <c r="I177" i="1"/>
  <c r="H177" i="1"/>
  <c r="G177" i="1"/>
  <c r="F177" i="1"/>
  <c r="H157" i="1"/>
  <c r="G157" i="1"/>
  <c r="F157" i="1"/>
  <c r="E157" i="1"/>
  <c r="I117" i="1"/>
  <c r="H117" i="1"/>
  <c r="G117" i="1"/>
  <c r="F117" i="1"/>
  <c r="H56" i="1"/>
  <c r="G56" i="1"/>
  <c r="F56" i="1"/>
  <c r="E56" i="1"/>
  <c r="H178" i="1" l="1"/>
  <c r="H189" i="1" s="1"/>
</calcChain>
</file>

<file path=xl/sharedStrings.xml><?xml version="1.0" encoding="utf-8"?>
<sst xmlns="http://schemas.openxmlformats.org/spreadsheetml/2006/main" count="257" uniqueCount="132">
  <si>
    <t>TORSK NORD FOR 62°N</t>
  </si>
  <si>
    <t>KVOTEOVERSIKT</t>
  </si>
  <si>
    <t>KVOTER</t>
  </si>
  <si>
    <t>Russland</t>
  </si>
  <si>
    <t>TAC inkl. norsk kysttorsk</t>
  </si>
  <si>
    <t>Trål</t>
  </si>
  <si>
    <t>Konvensjonelle</t>
  </si>
  <si>
    <t>Disp. norsk kvote</t>
  </si>
  <si>
    <t>FANGSTOVERSIKT</t>
  </si>
  <si>
    <t>Totalt</t>
  </si>
  <si>
    <t>Gruppekvote</t>
  </si>
  <si>
    <t>Seitrål</t>
  </si>
  <si>
    <t>Torsketrål</t>
  </si>
  <si>
    <t>Forskning og undervisning</t>
  </si>
  <si>
    <t>Annet/ufordelt</t>
  </si>
  <si>
    <t>Ferskfiskordning</t>
  </si>
  <si>
    <t>Trål totalt</t>
  </si>
  <si>
    <t>Konvensjonelle totalt</t>
  </si>
  <si>
    <t>Konvensjonelle havfiskefartøy:</t>
  </si>
  <si>
    <t>FARTØYGRUPPER</t>
  </si>
  <si>
    <t>GRUPPEKVOTER</t>
  </si>
  <si>
    <t>KONVENSJONELLE GRUPPEKVOTER</t>
  </si>
  <si>
    <t>Gruppekvote under 11 meter hj.lengde</t>
  </si>
  <si>
    <t>Gruppekvote 11 - 14,99 meter hj.lengde</t>
  </si>
  <si>
    <t>Gruppekvote 15 - 20,99 meter hj.lengde</t>
  </si>
  <si>
    <t>Konv. havfiskefartøy</t>
  </si>
  <si>
    <t>HYSE NORD FOR 62°N</t>
  </si>
  <si>
    <t>Norge</t>
  </si>
  <si>
    <t>Tredjeland</t>
  </si>
  <si>
    <t>Konvensjonelle havfiskefartøy</t>
  </si>
  <si>
    <t>BLÅKVEITE NORD FOR 62°N</t>
  </si>
  <si>
    <t>TAC</t>
  </si>
  <si>
    <t>Trålere</t>
  </si>
  <si>
    <t>0 - 13,9 meter største lengde</t>
  </si>
  <si>
    <t>14-19,9 meter største lengde</t>
  </si>
  <si>
    <t>20-27,9 meter største lengde</t>
  </si>
  <si>
    <t>Forskning</t>
  </si>
  <si>
    <t>SEI NORD FOR 62°N</t>
  </si>
  <si>
    <t>Not</t>
  </si>
  <si>
    <t>Bifangst industritrålfisket</t>
  </si>
  <si>
    <t>Seigarn</t>
  </si>
  <si>
    <t>Bifangst</t>
  </si>
  <si>
    <t>Agn</t>
  </si>
  <si>
    <t>SEI I NORDSJØEN OG SKAGERRAK</t>
  </si>
  <si>
    <t>EU</t>
  </si>
  <si>
    <t>Konvensjonell</t>
  </si>
  <si>
    <t>Pelagisk-/nordsjøtrål</t>
  </si>
  <si>
    <t>Avgrenset nordsjøtrål</t>
  </si>
  <si>
    <t>Andre konvensjonelle fartøy</t>
  </si>
  <si>
    <t>Annet (inkl. agn og fritidsfiske)</t>
  </si>
  <si>
    <t>TORSK I NORDSJØEN</t>
  </si>
  <si>
    <t>Trål (bifangst)</t>
  </si>
  <si>
    <t>Total</t>
  </si>
  <si>
    <t>FORDELING AV NORSK KVOTE</t>
  </si>
  <si>
    <t>GRUPPEKVOTE</t>
  </si>
  <si>
    <r>
      <t>Norge</t>
    </r>
    <r>
      <rPr>
        <vertAlign val="superscript"/>
        <sz val="11"/>
        <color theme="1"/>
        <rFont val="Calibri"/>
        <family val="2"/>
        <scheme val="minor"/>
      </rPr>
      <t>1</t>
    </r>
  </si>
  <si>
    <t>Annet (inkl. fritidsfiske)</t>
  </si>
  <si>
    <t>Disponibel kvote</t>
  </si>
  <si>
    <t>Konvensjonelle fartøy under 28 m</t>
  </si>
  <si>
    <t>Gruppekvote 11 - 14,9 meter hj.lengde</t>
  </si>
  <si>
    <t>Gruppekvote 15 - 20,9 meter hj.lengde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</si>
  <si>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2</t>
    </r>
  </si>
  <si>
    <t>RESTKVOTER</t>
  </si>
  <si>
    <t>SNABELUER NORD FOR 62°N</t>
  </si>
  <si>
    <t>Inkluderer kun fangst som er oppført som snabeluer på sluttseddel, det er ikke tatt høyde for eventuell feilrapportering av uerart</t>
  </si>
  <si>
    <r>
      <t>Rekreasjons- og ungdomsfiske</t>
    </r>
    <r>
      <rPr>
        <b/>
        <vertAlign val="superscript"/>
        <sz val="11"/>
        <color theme="1"/>
        <rFont val="Calibri"/>
        <family val="2"/>
      </rPr>
      <t>3</t>
    </r>
  </si>
  <si>
    <t xml:space="preserve"> </t>
  </si>
  <si>
    <r>
      <t>Russland</t>
    </r>
    <r>
      <rPr>
        <vertAlign val="superscript"/>
        <sz val="11"/>
        <color theme="1"/>
        <rFont val="Calibri"/>
        <family val="2"/>
        <scheme val="minor"/>
      </rPr>
      <t>2</t>
    </r>
  </si>
  <si>
    <r>
      <t>Tredjeland</t>
    </r>
    <r>
      <rPr>
        <vertAlign val="superscript"/>
        <sz val="11"/>
        <color theme="1"/>
        <rFont val="Calibri"/>
        <family val="2"/>
        <scheme val="minor"/>
      </rPr>
      <t>3</t>
    </r>
  </si>
  <si>
    <r>
      <t>HERAV FERSKFISK-ORDNING</t>
    </r>
    <r>
      <rPr>
        <b/>
        <vertAlign val="superscript"/>
        <sz val="12"/>
        <color theme="1"/>
        <rFont val="Calibri"/>
        <family val="2"/>
      </rPr>
      <t>2</t>
    </r>
  </si>
  <si>
    <t>FORSKRIFTS-KVOTER</t>
  </si>
  <si>
    <r>
      <t>Kystfiskekvote</t>
    </r>
    <r>
      <rPr>
        <b/>
        <vertAlign val="superscript"/>
        <sz val="11"/>
        <color theme="1"/>
        <rFont val="Calibri"/>
        <family val="2"/>
      </rPr>
      <t>2</t>
    </r>
  </si>
  <si>
    <r>
      <t>Norge</t>
    </r>
    <r>
      <rPr>
        <vertAlign val="superscript"/>
        <sz val="11"/>
        <color indexed="8"/>
        <rFont val="Calibri"/>
        <family val="2"/>
      </rPr>
      <t>1</t>
    </r>
  </si>
  <si>
    <r>
      <t>Torsketrål</t>
    </r>
    <r>
      <rPr>
        <vertAlign val="superscript"/>
        <sz val="11"/>
        <color theme="1"/>
        <rFont val="Calibri"/>
        <family val="2"/>
        <scheme val="minor"/>
      </rPr>
      <t>1</t>
    </r>
  </si>
  <si>
    <r>
      <rPr>
        <vertAlign val="superscript"/>
        <sz val="9"/>
        <color theme="1"/>
        <rFont val="Calibri"/>
        <family val="2"/>
        <scheme val="minor"/>
      </rPr>
      <t xml:space="preserve">1 </t>
    </r>
    <r>
      <rPr>
        <sz val="9"/>
        <color theme="1"/>
        <rFont val="Calibri"/>
        <family val="2"/>
        <scheme val="minor"/>
      </rPr>
      <t>Fangst av torsketrålere med strukturkvoter fra seitrål føres i sin helhet på torsketrål</t>
    </r>
  </si>
  <si>
    <r>
      <t>Trål totalt</t>
    </r>
    <r>
      <rPr>
        <b/>
        <vertAlign val="superscript"/>
        <sz val="11"/>
        <color theme="1"/>
        <rFont val="Calibri"/>
        <family val="2"/>
      </rPr>
      <t>1</t>
    </r>
  </si>
  <si>
    <t>Andre land</t>
  </si>
  <si>
    <t>Bifangst konv. kystfartøy o. 28 m</t>
  </si>
  <si>
    <r>
      <t>Avsetninger</t>
    </r>
    <r>
      <rPr>
        <vertAlign val="superscript"/>
        <sz val="11"/>
        <color theme="1"/>
        <rFont val="Calibri"/>
        <family val="2"/>
      </rPr>
      <t>1</t>
    </r>
  </si>
  <si>
    <t>Lukket gruppe</t>
  </si>
  <si>
    <t>Åpen gruppe</t>
  </si>
  <si>
    <r>
      <t>Lukket gruppe</t>
    </r>
    <r>
      <rPr>
        <b/>
        <i/>
        <vertAlign val="superscript"/>
        <sz val="11"/>
        <color theme="1"/>
        <rFont val="Calibri"/>
        <family val="2"/>
      </rPr>
      <t>1</t>
    </r>
    <r>
      <rPr>
        <b/>
        <i/>
        <sz val="11"/>
        <color theme="1"/>
        <rFont val="Calibri"/>
        <family val="2"/>
      </rPr>
      <t>:</t>
    </r>
  </si>
  <si>
    <t>Åpen gruppe:</t>
  </si>
  <si>
    <t>Gruppekvote 21 - 27,9 meter hj.lengde</t>
  </si>
  <si>
    <r>
      <t>Ferskfiskordning lukket gruppe</t>
    </r>
    <r>
      <rPr>
        <i/>
        <vertAlign val="superscript"/>
        <sz val="10"/>
        <color theme="1"/>
        <rFont val="Calibri"/>
        <family val="2"/>
      </rPr>
      <t>2</t>
    </r>
  </si>
  <si>
    <r>
      <t>Ferskfiskordning åpen gruppe</t>
    </r>
    <r>
      <rPr>
        <i/>
        <vertAlign val="superscript"/>
        <sz val="10"/>
        <color theme="1"/>
        <rFont val="Calibri"/>
        <family val="2"/>
      </rPr>
      <t>2</t>
    </r>
  </si>
  <si>
    <t>LANDET KVANTUM AV TORSK, HYSE, SEI, BLÅKVEITE, SNABELUER OG REKER I 2019</t>
  </si>
  <si>
    <t>REKER I NORDSJØEN OG SKAGERRAK</t>
  </si>
  <si>
    <t>PERIODER</t>
  </si>
  <si>
    <t>PERIODE-KVOTER</t>
  </si>
  <si>
    <t>Første periode totalt</t>
  </si>
  <si>
    <t>Andre periode totalt</t>
  </si>
  <si>
    <t>Tredje periode totalt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</si>
  <si>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Avsetningen til tredjeland og kvotebytte med EU, til sammen 680 tonn, er trukket ut fra norsk kvote</t>
    </r>
  </si>
  <si>
    <t>Avsetninger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</si>
  <si>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Inklusive 5 410 tonn avsatt til rekrutteringsordningen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</si>
  <si>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Estimert fiske på ferskfiskordning og kystfiskekvote baseres på beregninger fra Norges Råfisklag</t>
    </r>
  </si>
  <si>
    <r>
      <t xml:space="preserve">1 </t>
    </r>
    <r>
      <rPr>
        <sz val="9"/>
        <color theme="1"/>
        <rFont val="Calibri"/>
        <family val="2"/>
      </rPr>
      <t xml:space="preserve">Periodekvote første periode: 5 500 tonn, periodekvote andre periode: 2 300 tonn, bifangstavsetning: 263 tonn </t>
    </r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</si>
  <si>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Inklusive 1 719 tonn avsatt til rekrutteringsordningen</t>
    </r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</si>
  <si>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Det er avsatt 129 tonn til forsknings- og undervisningskvoter, 2 000 tonn til fangst innenfor ungdomsfiskeordningen og rekreasjonsfiske, 250 tonn til agnformål og 1 503 tonn til rekrutteringsordningen</t>
    </r>
  </si>
  <si>
    <r>
      <rPr>
        <vertAlign val="superscript"/>
        <sz val="9"/>
        <color theme="1"/>
        <rFont val="Calibri"/>
        <family val="2"/>
        <scheme val="minor"/>
      </rPr>
      <t xml:space="preserve">1 </t>
    </r>
    <r>
      <rPr>
        <sz val="9"/>
        <color theme="1"/>
        <rFont val="Calibri"/>
        <family val="2"/>
        <scheme val="minor"/>
      </rPr>
      <t>Fangst av torsketrålere med strukturkvoter fra seitrål føres i sin helhet på torsketrål, og motsatt</t>
    </r>
  </si>
  <si>
    <r>
      <rPr>
        <vertAlign val="superscript"/>
        <sz val="9"/>
        <color theme="1"/>
        <rFont val="Calibri"/>
        <family val="2"/>
      </rPr>
      <t xml:space="preserve">2 </t>
    </r>
    <r>
      <rPr>
        <sz val="9"/>
        <color theme="1"/>
        <rFont val="Calibri"/>
        <family val="2"/>
      </rPr>
      <t>Inklusive 1 503 tonn avsatt til rekrutteringsordningen</t>
    </r>
  </si>
  <si>
    <r>
      <t xml:space="preserve">1 </t>
    </r>
    <r>
      <rPr>
        <sz val="9"/>
        <color theme="1"/>
        <rFont val="Calibri"/>
        <family val="2"/>
      </rPr>
      <t>Av den norske kvoten er det avsatt 34 tonn til forsknings- og undervisningsformål</t>
    </r>
  </si>
  <si>
    <r>
      <t xml:space="preserve">2 </t>
    </r>
    <r>
      <rPr>
        <sz val="9"/>
        <color theme="1"/>
        <rFont val="Calibri"/>
        <family val="2"/>
      </rPr>
      <t>11 676 tonn i et direktefiske etter snabeluer og 1000 tonn til dekning av bifangst</t>
    </r>
  </si>
  <si>
    <r>
      <rPr>
        <vertAlign val="superscript"/>
        <sz val="9"/>
        <color theme="1"/>
        <rFont val="Calibri"/>
        <family val="2"/>
      </rPr>
      <t xml:space="preserve">3 </t>
    </r>
    <r>
      <rPr>
        <sz val="9"/>
        <rFont val="Calibri"/>
        <family val="2"/>
      </rPr>
      <t>2 204</t>
    </r>
    <r>
      <rPr>
        <sz val="9"/>
        <color theme="1"/>
        <rFont val="Calibri"/>
        <family val="2"/>
      </rPr>
      <t xml:space="preserve"> tonn i Fiskevernsonen ved Svalbard og 3 172 tonn i internasjonalt farvann i Norskehavet. I tillegg er det avsatt 1 000 tonn snabeluer til EU-fartøys fiske. </t>
    </r>
  </si>
  <si>
    <r>
      <rPr>
        <vertAlign val="super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Avsetningen til tredjeland er trukket ut fra norsk kvote</t>
    </r>
  </si>
  <si>
    <t xml:space="preserve">  Av den norske kvoten er det avsatt 50 tonn til forsknings- og undervisningsformål</t>
  </si>
  <si>
    <t xml:space="preserve">  Av den norske kvoten er det avsatt 10 tonn til forsknings- og undervisningsformål</t>
  </si>
  <si>
    <r>
      <t>JUSTERTE KVOTER</t>
    </r>
    <r>
      <rPr>
        <b/>
        <vertAlign val="superscript"/>
        <sz val="12"/>
        <rFont val="Calibri"/>
        <family val="2"/>
      </rPr>
      <t>4</t>
    </r>
  </si>
  <si>
    <r>
      <rPr>
        <vertAlign val="superscript"/>
        <sz val="9"/>
        <color theme="1"/>
        <rFont val="Calibri"/>
        <family val="2"/>
      </rPr>
      <t>4</t>
    </r>
    <r>
      <rPr>
        <sz val="9"/>
        <color theme="1"/>
        <rFont val="Calibri"/>
        <family val="2"/>
      </rPr>
      <t xml:space="preserve"> Kvoter justert for kvotefleksibilitet, dvs. kvoteoverføringer fra 2018</t>
    </r>
  </si>
  <si>
    <r>
      <t>JUSTERTE KVOTER</t>
    </r>
    <r>
      <rPr>
        <b/>
        <vertAlign val="superscript"/>
        <sz val="12"/>
        <rFont val="Calibri"/>
        <family val="2"/>
      </rPr>
      <t>3</t>
    </r>
  </si>
  <si>
    <r>
      <rPr>
        <vertAlign val="superscript"/>
        <sz val="9"/>
        <color theme="1"/>
        <rFont val="Calibri"/>
        <family val="2"/>
      </rPr>
      <t>3</t>
    </r>
    <r>
      <rPr>
        <sz val="9"/>
        <color theme="1"/>
        <rFont val="Calibri"/>
        <family val="2"/>
      </rPr>
      <t xml:space="preserve"> Kvoter justert for kvotefleksibilitet, dvs. kvoteoverføringer fra 2018</t>
    </r>
  </si>
  <si>
    <r>
      <t>JUSTERTE KVOTER</t>
    </r>
    <r>
      <rPr>
        <b/>
        <vertAlign val="superscript"/>
        <sz val="12"/>
        <color theme="1"/>
        <rFont val="Calibri"/>
        <family val="2"/>
      </rPr>
      <t>4</t>
    </r>
  </si>
  <si>
    <r>
      <t>JUSTERTE KVOTER</t>
    </r>
    <r>
      <rPr>
        <b/>
        <vertAlign val="superscript"/>
        <sz val="12"/>
        <color theme="1"/>
        <rFont val="Calibri"/>
        <family val="2"/>
      </rPr>
      <t>2</t>
    </r>
  </si>
  <si>
    <r>
      <t>Tredjeland</t>
    </r>
    <r>
      <rPr>
        <vertAlign val="superscript"/>
        <sz val="11"/>
        <color theme="1"/>
        <rFont val="Calibri"/>
        <family val="2"/>
      </rPr>
      <t>1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</si>
  <si>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5 259 tonn er overført fra ubenyttet tredjelandskvote til norsk totalkvote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</si>
  <si>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1 609 tonn er overført fra ubenyttet tredjelandskvote til norsk totalkvote</t>
    </r>
  </si>
  <si>
    <r>
      <rPr>
        <vertAlign val="super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 xml:space="preserve"> Kvoter justert for kvotefleksibilitet, dvs. kvoteoverføringer fra 2018. I tillegg er estimert kvantum av sei som gikk til oppmaling i 2018 belastet Pelagisk-/Nordsjøtrål.</t>
    </r>
  </si>
  <si>
    <t>JUSTERTE PERIODE-KVOTER</t>
  </si>
  <si>
    <r>
      <rPr>
        <vertAlign val="superscript"/>
        <sz val="9"/>
        <color theme="1"/>
        <rFont val="Calibri"/>
        <family val="2"/>
      </rPr>
      <t xml:space="preserve">1 </t>
    </r>
    <r>
      <rPr>
        <sz val="9"/>
        <color theme="1"/>
        <rFont val="Calibri"/>
        <family val="2"/>
      </rPr>
      <t>Avsetningen til tredjeland og kvotebytte med EU, til sammen 323 tonn, er trukket ut fra norsk kvote</t>
    </r>
  </si>
  <si>
    <t>Distriktskvote 2018</t>
  </si>
  <si>
    <r>
      <t xml:space="preserve">4 </t>
    </r>
    <r>
      <rPr>
        <sz val="9"/>
        <color theme="1"/>
        <rFont val="Calibri"/>
        <family val="2"/>
      </rPr>
      <t>Kvoter justert for kvotefleksibilitet, dvs. kvoteoverføringer fra 2018</t>
    </r>
  </si>
  <si>
    <r>
      <t>Not</t>
    </r>
    <r>
      <rPr>
        <b/>
        <vertAlign val="superscript"/>
        <sz val="11"/>
        <color theme="1"/>
        <rFont val="Calibri"/>
        <family val="2"/>
      </rPr>
      <t>5</t>
    </r>
  </si>
  <si>
    <r>
      <t>Lukket gruppe</t>
    </r>
    <r>
      <rPr>
        <b/>
        <i/>
        <vertAlign val="superscript"/>
        <sz val="11"/>
        <color theme="1"/>
        <rFont val="Calibri"/>
        <family val="2"/>
      </rPr>
      <t>2,5</t>
    </r>
    <r>
      <rPr>
        <b/>
        <i/>
        <sz val="11"/>
        <color theme="1"/>
        <rFont val="Calibri"/>
        <family val="2"/>
      </rPr>
      <t>:</t>
    </r>
  </si>
  <si>
    <r>
      <t xml:space="preserve">2 </t>
    </r>
    <r>
      <rPr>
        <sz val="9"/>
        <color theme="1"/>
        <rFont val="Calibri"/>
        <family val="2"/>
      </rPr>
      <t>Registrert rekreasjonsfiske utgjør 66 tonn, men det legges til grunn at hele avsetningen tas</t>
    </r>
  </si>
  <si>
    <t>LANDET KVANTUM UKE 49</t>
  </si>
  <si>
    <t>LANDET KVANTUM T.O.M UKE 49</t>
  </si>
  <si>
    <t>LANDET KVANTUM T.O.M. UKE 49 2018</t>
  </si>
  <si>
    <t>Kvotebonus levendelagring</t>
  </si>
  <si>
    <r>
      <t xml:space="preserve">3 </t>
    </r>
    <r>
      <rPr>
        <sz val="9"/>
        <color theme="1"/>
        <rFont val="Calibri"/>
        <family val="2"/>
      </rPr>
      <t>Registrert rekreasjonsfiske utgjør 2 007 tonn, men det legges til grunn at hele avsetningen tas</t>
    </r>
  </si>
  <si>
    <r>
      <t>3</t>
    </r>
    <r>
      <rPr>
        <sz val="9"/>
        <color theme="1"/>
        <rFont val="Calibri"/>
        <family val="2"/>
      </rPr>
      <t xml:space="preserve"> Registrert rekreasjonsfiske utgjør 580 tonn, men det legges til grunn at hele avsetningen tas</t>
    </r>
  </si>
  <si>
    <r>
      <rPr>
        <vertAlign val="superscript"/>
        <sz val="9"/>
        <color theme="1"/>
        <rFont val="Calibri"/>
        <family val="2"/>
      </rPr>
      <t>5</t>
    </r>
    <r>
      <rPr>
        <sz val="9"/>
        <color theme="1"/>
        <rFont val="Calibri"/>
        <family val="2"/>
      </rPr>
      <t xml:space="preserve"> Fangst tatt med not av fartøy i lukket gruppe belastes notgruppen i 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</si>
</sst>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 * #,##0.00_ ;_ * \-#,##0.00_ ;_ * &quot;-&quot;??_ ;_ @_ "/>
    <numFmt numFmtId="165" formatCode="_ * #,##0_ ;_ * \-#,##0_ ;_ * &quot;-&quot;??_ ;_ @_ "/>
    <numFmt numFmtId="166" formatCode="dd\.mm\.yyyy"/>
  </numFmts>
  <fonts count="68" x14ac:knownFonts="1">
    <font>
      <sz val="11"/>
      <color theme="1"/>
      <name val="Calibri"/>
      <family val="2"/>
      <scheme val="minor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2"/>
      <color theme="1"/>
      <name val="Palatino Linotype"/>
      <family val="2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</font>
    <font>
      <i/>
      <sz val="10"/>
      <color theme="1"/>
      <name val="Calibri"/>
      <family val="2"/>
    </font>
    <font>
      <b/>
      <i/>
      <sz val="11"/>
      <color theme="1"/>
      <name val="Calibri"/>
      <family val="2"/>
    </font>
    <font>
      <vertAlign val="superscript"/>
      <sz val="9"/>
      <color theme="1"/>
      <name val="Calibri"/>
      <family val="2"/>
    </font>
    <font>
      <b/>
      <vertAlign val="superscript"/>
      <sz val="12"/>
      <color theme="1"/>
      <name val="Calibri"/>
      <family val="2"/>
    </font>
    <font>
      <vertAlign val="superscript"/>
      <sz val="11"/>
      <color theme="1"/>
      <name val="Calibri"/>
      <family val="2"/>
    </font>
    <font>
      <b/>
      <i/>
      <vertAlign val="superscript"/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b/>
      <sz val="13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1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sz val="14"/>
      <color theme="1"/>
      <name val="Calibri"/>
      <family val="2"/>
    </font>
    <font>
      <b/>
      <i/>
      <sz val="10"/>
      <color theme="1"/>
      <name val="Calibri"/>
      <family val="2"/>
    </font>
    <font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3"/>
      <color theme="5" tint="-0.249977111117893"/>
      <name val="Calibri"/>
      <family val="2"/>
    </font>
    <font>
      <sz val="11"/>
      <color theme="5" tint="-0.249977111117893"/>
      <name val="Calibri"/>
      <family val="2"/>
    </font>
    <font>
      <b/>
      <sz val="13"/>
      <color theme="5" tint="-0.249977111117893"/>
      <name val="Calibri"/>
      <family val="2"/>
      <scheme val="minor"/>
    </font>
    <font>
      <b/>
      <sz val="14"/>
      <color theme="5" tint="-0.249977111117893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</font>
    <font>
      <b/>
      <sz val="9"/>
      <color rgb="FFFF0000"/>
      <name val="Calibri"/>
      <family val="2"/>
    </font>
    <font>
      <sz val="9"/>
      <name val="Calibri"/>
      <family val="2"/>
    </font>
    <font>
      <vertAlign val="superscript"/>
      <sz val="9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b/>
      <i/>
      <sz val="11"/>
      <name val="Calibri"/>
      <family val="2"/>
    </font>
    <font>
      <i/>
      <sz val="10"/>
      <name val="Calibri"/>
      <family val="2"/>
    </font>
    <font>
      <i/>
      <vertAlign val="superscript"/>
      <sz val="10"/>
      <color theme="1"/>
      <name val="Calibri"/>
      <family val="2"/>
    </font>
    <font>
      <b/>
      <i/>
      <sz val="10"/>
      <name val="Calibri"/>
      <family val="2"/>
    </font>
    <font>
      <i/>
      <sz val="11"/>
      <color theme="1"/>
      <name val="Calibri"/>
      <family val="2"/>
      <scheme val="minor"/>
    </font>
    <font>
      <sz val="8"/>
      <name val="MS Sans Serif"/>
    </font>
    <font>
      <b/>
      <vertAlign val="superscript"/>
      <sz val="12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slantDashDot">
        <color indexed="64"/>
      </bottom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/>
      <right/>
      <top style="slantDashDot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/>
      <right style="double">
        <color indexed="64"/>
      </right>
      <top style="slantDashDot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87">
    <xf numFmtId="0" fontId="0" fillId="0" borderId="0"/>
    <xf numFmtId="164" fontId="17" fillId="0" borderId="0" applyFont="0" applyFill="0" applyBorder="0" applyAlignment="0" applyProtection="0"/>
    <xf numFmtId="0" fontId="19" fillId="3" borderId="24" applyNumberFormat="0" applyAlignment="0" applyProtection="0"/>
    <xf numFmtId="0" fontId="18" fillId="2" borderId="0" applyNumberFormat="0" applyBorder="0" applyAlignment="0" applyProtection="0"/>
    <xf numFmtId="0" fontId="21" fillId="0" borderId="0" applyNumberFormat="0" applyFill="0" applyBorder="0" applyAlignment="0" applyProtection="0"/>
    <xf numFmtId="0" fontId="20" fillId="0" borderId="25" applyNumberFormat="0" applyFill="0" applyAlignment="0" applyProtection="0"/>
    <xf numFmtId="0" fontId="26" fillId="0" borderId="0"/>
    <xf numFmtId="0" fontId="17" fillId="0" borderId="0"/>
    <xf numFmtId="0" fontId="17" fillId="0" borderId="0"/>
    <xf numFmtId="0" fontId="17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39" applyNumberFormat="0" applyFill="0" applyAlignment="0" applyProtection="0"/>
    <xf numFmtId="0" fontId="46" fillId="0" borderId="40" applyNumberFormat="0" applyFill="0" applyAlignment="0" applyProtection="0"/>
    <xf numFmtId="0" fontId="47" fillId="0" borderId="41" applyNumberFormat="0" applyFill="0" applyAlignment="0" applyProtection="0"/>
    <xf numFmtId="0" fontId="47" fillId="0" borderId="0" applyNumberFormat="0" applyFill="0" applyBorder="0" applyAlignment="0" applyProtection="0"/>
    <xf numFmtId="0" fontId="48" fillId="5" borderId="0" applyNumberFormat="0" applyBorder="0" applyAlignment="0" applyProtection="0"/>
    <xf numFmtId="0" fontId="18" fillId="2" borderId="0" applyNumberFormat="0" applyBorder="0" applyAlignment="0" applyProtection="0"/>
    <xf numFmtId="0" fontId="49" fillId="6" borderId="0" applyNumberFormat="0" applyBorder="0" applyAlignment="0" applyProtection="0"/>
    <xf numFmtId="0" fontId="50" fillId="7" borderId="24" applyNumberFormat="0" applyAlignment="0" applyProtection="0"/>
    <xf numFmtId="0" fontId="51" fillId="3" borderId="42" applyNumberFormat="0" applyAlignment="0" applyProtection="0"/>
    <xf numFmtId="0" fontId="19" fillId="3" borderId="24" applyNumberFormat="0" applyAlignment="0" applyProtection="0"/>
    <xf numFmtId="0" fontId="20" fillId="0" borderId="25" applyNumberFormat="0" applyFill="0" applyAlignment="0" applyProtection="0"/>
    <xf numFmtId="0" fontId="52" fillId="8" borderId="43" applyNumberFormat="0" applyAlignment="0" applyProtection="0"/>
    <xf numFmtId="0" fontId="53" fillId="0" borderId="0" applyNumberFormat="0" applyFill="0" applyBorder="0" applyAlignment="0" applyProtection="0"/>
    <xf numFmtId="0" fontId="17" fillId="9" borderId="4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45" applyNumberFormat="0" applyFill="0" applyAlignment="0" applyProtection="0"/>
    <xf numFmtId="0" fontId="54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6" borderId="0" applyNumberFormat="0" applyBorder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54" fillId="33" borderId="0" applyNumberFormat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6" fontId="66" fillId="0" borderId="0"/>
    <xf numFmtId="49" fontId="66" fillId="0" borderId="0"/>
    <xf numFmtId="49" fontId="66" fillId="0" borderId="0"/>
    <xf numFmtId="0" fontId="66" fillId="0" borderId="0"/>
    <xf numFmtId="0" fontId="66" fillId="0" borderId="0"/>
    <xf numFmtId="9" fontId="17" fillId="0" borderId="0" applyFont="0" applyFill="0" applyBorder="0" applyAlignment="0" applyProtection="0"/>
  </cellStyleXfs>
  <cellXfs count="425">
    <xf numFmtId="0" fontId="0" fillId="0" borderId="0" xfId="0"/>
    <xf numFmtId="0" fontId="7" fillId="0" borderId="1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23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18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8" fillId="4" borderId="2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3" fontId="8" fillId="0" borderId="0" xfId="0" applyNumberFormat="1" applyFont="1" applyFill="1" applyBorder="1" applyAlignment="1">
      <alignment horizontal="right" vertical="center" wrapText="1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12" fillId="0" borderId="0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0" fillId="0" borderId="18" xfId="0" applyBorder="1" applyAlignment="1">
      <alignment vertical="center"/>
    </xf>
    <xf numFmtId="0" fontId="5" fillId="0" borderId="32" xfId="0" applyFont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33" fillId="0" borderId="0" xfId="0" applyFont="1" applyBorder="1" applyAlignment="1">
      <alignment vertical="center"/>
    </xf>
    <xf numFmtId="0" fontId="7" fillId="0" borderId="22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29" fillId="0" borderId="18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25" fillId="0" borderId="0" xfId="0" applyFont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165" fontId="0" fillId="0" borderId="18" xfId="1" applyNumberFormat="1" applyFon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39" fillId="0" borderId="0" xfId="0" applyFont="1" applyBorder="1" applyAlignment="1">
      <alignment vertical="center"/>
    </xf>
    <xf numFmtId="0" fontId="41" fillId="0" borderId="0" xfId="0" applyFont="1" applyBorder="1" applyAlignment="1">
      <alignment vertical="center"/>
    </xf>
    <xf numFmtId="0" fontId="41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24" fillId="0" borderId="0" xfId="0" applyFont="1" applyFill="1" applyBorder="1" applyAlignment="1">
      <alignment horizontal="left" vertical="center" wrapText="1"/>
    </xf>
    <xf numFmtId="3" fontId="24" fillId="0" borderId="0" xfId="0" applyNumberFormat="1" applyFont="1" applyFill="1" applyBorder="1" applyAlignment="1">
      <alignment horizontal="right" vertical="center" wrapText="1"/>
    </xf>
    <xf numFmtId="0" fontId="0" fillId="0" borderId="22" xfId="0" applyFill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8" xfId="0" applyFont="1" applyBorder="1" applyAlignment="1">
      <alignment vertical="center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32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4" fillId="0" borderId="0" xfId="0" applyFont="1" applyAlignment="1">
      <alignment vertical="center"/>
    </xf>
    <xf numFmtId="0" fontId="0" fillId="0" borderId="9" xfId="0" applyBorder="1" applyAlignment="1">
      <alignment vertical="center"/>
    </xf>
    <xf numFmtId="3" fontId="0" fillId="0" borderId="0" xfId="0" applyNumberFormat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7" fillId="0" borderId="9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/>
    </xf>
    <xf numFmtId="0" fontId="27" fillId="0" borderId="18" xfId="0" applyFont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4" fillId="0" borderId="9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42" fillId="0" borderId="0" xfId="0" applyFont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0" fontId="23" fillId="0" borderId="18" xfId="0" applyFont="1" applyBorder="1" applyAlignment="1">
      <alignment vertical="center"/>
    </xf>
    <xf numFmtId="0" fontId="23" fillId="0" borderId="0" xfId="0" applyFont="1" applyAlignment="1">
      <alignment vertical="center"/>
    </xf>
    <xf numFmtId="165" fontId="24" fillId="0" borderId="0" xfId="1" applyNumberFormat="1" applyFont="1" applyFill="1" applyBorder="1" applyAlignment="1">
      <alignment vertical="center" wrapText="1"/>
    </xf>
    <xf numFmtId="0" fontId="23" fillId="0" borderId="9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3" fontId="0" fillId="0" borderId="37" xfId="0" applyNumberFormat="1" applyBorder="1" applyAlignment="1">
      <alignment horizontal="right" vertical="center" indent="1"/>
    </xf>
    <xf numFmtId="3" fontId="0" fillId="0" borderId="3" xfId="0" applyNumberFormat="1" applyBorder="1" applyAlignment="1">
      <alignment horizontal="right" vertical="center" indent="1"/>
    </xf>
    <xf numFmtId="3" fontId="10" fillId="0" borderId="22" xfId="0" applyNumberFormat="1" applyFont="1" applyBorder="1" applyAlignment="1">
      <alignment vertical="center"/>
    </xf>
    <xf numFmtId="3" fontId="5" fillId="0" borderId="22" xfId="0" applyNumberFormat="1" applyFont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0" fontId="24" fillId="4" borderId="4" xfId="0" applyFont="1" applyFill="1" applyBorder="1" applyAlignment="1">
      <alignment horizontal="center" vertical="center" wrapText="1"/>
    </xf>
    <xf numFmtId="0" fontId="22" fillId="0" borderId="30" xfId="0" applyFont="1" applyBorder="1" applyAlignment="1">
      <alignment vertical="center"/>
    </xf>
    <xf numFmtId="0" fontId="0" fillId="0" borderId="26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0" fillId="0" borderId="27" xfId="0" applyFont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4" fillId="4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18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3" fontId="5" fillId="0" borderId="18" xfId="0" applyNumberFormat="1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9" fillId="0" borderId="9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/>
    </xf>
    <xf numFmtId="0" fontId="10" fillId="0" borderId="21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10" fillId="0" borderId="23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28" fillId="0" borderId="9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18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23" fillId="0" borderId="26" xfId="0" applyFont="1" applyBorder="1" applyAlignment="1">
      <alignment vertical="center" wrapText="1"/>
    </xf>
    <xf numFmtId="0" fontId="23" fillId="0" borderId="27" xfId="0" applyFont="1" applyBorder="1" applyAlignment="1">
      <alignment vertical="center" wrapText="1"/>
    </xf>
    <xf numFmtId="0" fontId="23" fillId="0" borderId="33" xfId="0" applyFont="1" applyBorder="1" applyAlignment="1">
      <alignment vertical="center" wrapText="1"/>
    </xf>
    <xf numFmtId="0" fontId="29" fillId="0" borderId="9" xfId="0" applyFont="1" applyBorder="1" applyAlignment="1">
      <alignment vertical="center"/>
    </xf>
    <xf numFmtId="0" fontId="11" fillId="0" borderId="26" xfId="0" applyFont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23" fillId="0" borderId="1" xfId="0" applyFont="1" applyBorder="1" applyAlignment="1">
      <alignment vertical="center" wrapText="1"/>
    </xf>
    <xf numFmtId="0" fontId="5" fillId="0" borderId="21" xfId="0" applyFont="1" applyBorder="1" applyAlignment="1">
      <alignment vertical="center"/>
    </xf>
    <xf numFmtId="0" fontId="5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0" fontId="7" fillId="0" borderId="21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22" fillId="0" borderId="9" xfId="0" applyFont="1" applyBorder="1" applyAlignment="1">
      <alignment vertical="center"/>
    </xf>
    <xf numFmtId="0" fontId="22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5" fillId="0" borderId="5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3" fontId="5" fillId="0" borderId="5" xfId="0" applyNumberFormat="1" applyFont="1" applyFill="1" applyBorder="1" applyAlignment="1">
      <alignment horizontal="right" vertical="center" indent="1"/>
    </xf>
    <xf numFmtId="3" fontId="5" fillId="0" borderId="1" xfId="0" applyNumberFormat="1" applyFont="1" applyFill="1" applyBorder="1" applyAlignment="1">
      <alignment horizontal="right" vertical="center" indent="1"/>
    </xf>
    <xf numFmtId="3" fontId="10" fillId="0" borderId="0" xfId="0" applyNumberFormat="1" applyFont="1" applyBorder="1" applyAlignment="1">
      <alignment vertical="center" wrapText="1"/>
    </xf>
    <xf numFmtId="3" fontId="7" fillId="0" borderId="0" xfId="0" applyNumberFormat="1" applyFont="1" applyBorder="1" applyAlignment="1">
      <alignment vertical="center"/>
    </xf>
    <xf numFmtId="0" fontId="23" fillId="0" borderId="1" xfId="0" applyFont="1" applyFill="1" applyBorder="1" applyAlignment="1">
      <alignment vertical="center" wrapText="1"/>
    </xf>
    <xf numFmtId="3" fontId="7" fillId="0" borderId="22" xfId="0" applyNumberFormat="1" applyFont="1" applyBorder="1" applyAlignment="1">
      <alignment vertical="center"/>
    </xf>
    <xf numFmtId="3" fontId="29" fillId="0" borderId="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 vertical="center"/>
    </xf>
    <xf numFmtId="3" fontId="8" fillId="4" borderId="46" xfId="0" applyNumberFormat="1" applyFont="1" applyFill="1" applyBorder="1" applyAlignment="1">
      <alignment vertical="center" wrapText="1"/>
    </xf>
    <xf numFmtId="3" fontId="0" fillId="0" borderId="18" xfId="0" applyNumberFormat="1" applyFont="1" applyBorder="1" applyAlignment="1">
      <alignment vertical="center"/>
    </xf>
    <xf numFmtId="0" fontId="0" fillId="0" borderId="0" xfId="0" applyBorder="1"/>
    <xf numFmtId="0" fontId="40" fillId="0" borderId="0" xfId="0" applyFont="1" applyBorder="1" applyAlignment="1">
      <alignment horizontal="center" vertical="center"/>
    </xf>
    <xf numFmtId="0" fontId="29" fillId="0" borderId="0" xfId="0" applyFont="1" applyFill="1" applyBorder="1" applyAlignment="1">
      <alignment vertical="center"/>
    </xf>
    <xf numFmtId="165" fontId="0" fillId="0" borderId="0" xfId="1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10" fillId="0" borderId="10" xfId="0" applyFont="1" applyFill="1" applyBorder="1" applyAlignment="1">
      <alignment horizontal="left" vertical="center" wrapText="1"/>
    </xf>
    <xf numFmtId="0" fontId="10" fillId="0" borderId="36" xfId="0" applyFont="1" applyFill="1" applyBorder="1" applyAlignment="1">
      <alignment vertical="top" wrapText="1"/>
    </xf>
    <xf numFmtId="0" fontId="13" fillId="0" borderId="0" xfId="0" applyFont="1" applyFill="1" applyBorder="1" applyAlignment="1">
      <alignment horizontal="left" vertical="center"/>
    </xf>
    <xf numFmtId="3" fontId="10" fillId="0" borderId="22" xfId="0" applyNumberFormat="1" applyFont="1" applyFill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38" fillId="0" borderId="0" xfId="0" applyFont="1" applyBorder="1" applyAlignment="1">
      <alignment horizontal="center" vertical="center"/>
    </xf>
    <xf numFmtId="0" fontId="7" fillId="0" borderId="22" xfId="0" applyFont="1" applyFill="1" applyBorder="1" applyAlignment="1">
      <alignment vertical="center" wrapText="1"/>
    </xf>
    <xf numFmtId="3" fontId="8" fillId="4" borderId="3" xfId="0" applyNumberFormat="1" applyFont="1" applyFill="1" applyBorder="1" applyAlignment="1">
      <alignment vertical="center" wrapText="1"/>
    </xf>
    <xf numFmtId="0" fontId="0" fillId="0" borderId="22" xfId="0" applyBorder="1"/>
    <xf numFmtId="0" fontId="5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7" fillId="0" borderId="8" xfId="0" applyFont="1" applyBorder="1" applyAlignment="1">
      <alignment vertical="center" wrapText="1"/>
    </xf>
    <xf numFmtId="0" fontId="5" fillId="0" borderId="8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42" fillId="0" borderId="0" xfId="0" applyFont="1" applyAlignment="1"/>
    <xf numFmtId="0" fontId="41" fillId="0" borderId="0" xfId="0" applyFont="1" applyAlignment="1"/>
    <xf numFmtId="0" fontId="10" fillId="0" borderId="8" xfId="0" applyFont="1" applyBorder="1" applyAlignment="1">
      <alignment vertical="center"/>
    </xf>
    <xf numFmtId="0" fontId="8" fillId="4" borderId="2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vertical="center" wrapText="1"/>
    </xf>
    <xf numFmtId="0" fontId="11" fillId="0" borderId="56" xfId="0" applyFont="1" applyBorder="1" applyAlignment="1">
      <alignment horizontal="center" vertical="center" wrapText="1"/>
    </xf>
    <xf numFmtId="3" fontId="23" fillId="0" borderId="46" xfId="0" applyNumberFormat="1" applyFont="1" applyBorder="1" applyAlignment="1">
      <alignment vertical="center" wrapText="1"/>
    </xf>
    <xf numFmtId="3" fontId="23" fillId="0" borderId="46" xfId="0" applyNumberFormat="1" applyFont="1" applyFill="1" applyBorder="1" applyAlignment="1">
      <alignment vertical="center" wrapText="1"/>
    </xf>
    <xf numFmtId="3" fontId="22" fillId="0" borderId="59" xfId="0" applyNumberFormat="1" applyFont="1" applyFill="1" applyBorder="1" applyAlignment="1">
      <alignment vertical="center"/>
    </xf>
    <xf numFmtId="3" fontId="22" fillId="0" borderId="55" xfId="0" applyNumberFormat="1" applyFont="1" applyFill="1" applyBorder="1" applyAlignment="1">
      <alignment vertical="center"/>
    </xf>
    <xf numFmtId="3" fontId="0" fillId="0" borderId="58" xfId="0" applyNumberFormat="1" applyFont="1" applyFill="1" applyBorder="1" applyAlignment="1">
      <alignment vertical="center"/>
    </xf>
    <xf numFmtId="3" fontId="23" fillId="0" borderId="59" xfId="0" applyNumberFormat="1" applyFont="1" applyFill="1" applyBorder="1" applyAlignment="1">
      <alignment vertical="center" wrapText="1"/>
    </xf>
    <xf numFmtId="3" fontId="12" fillId="0" borderId="57" xfId="0" applyNumberFormat="1" applyFont="1" applyFill="1" applyBorder="1" applyAlignment="1">
      <alignment vertical="center" wrapText="1"/>
    </xf>
    <xf numFmtId="0" fontId="10" fillId="0" borderId="10" xfId="0" applyFont="1" applyFill="1" applyBorder="1" applyAlignment="1">
      <alignment vertical="center" wrapText="1"/>
    </xf>
    <xf numFmtId="0" fontId="55" fillId="0" borderId="6" xfId="0" applyFont="1" applyFill="1" applyBorder="1" applyAlignment="1">
      <alignment vertical="center"/>
    </xf>
    <xf numFmtId="3" fontId="55" fillId="0" borderId="6" xfId="0" applyNumberFormat="1" applyFont="1" applyFill="1" applyBorder="1" applyAlignment="1">
      <alignment horizontal="right" vertical="center" indent="1"/>
    </xf>
    <xf numFmtId="0" fontId="56" fillId="0" borderId="0" xfId="0" applyFont="1" applyBorder="1" applyAlignment="1">
      <alignment vertical="center"/>
    </xf>
    <xf numFmtId="3" fontId="0" fillId="0" borderId="0" xfId="0" applyNumberFormat="1"/>
    <xf numFmtId="3" fontId="11" fillId="0" borderId="57" xfId="0" applyNumberFormat="1" applyFont="1" applyFill="1" applyBorder="1" applyAlignment="1">
      <alignment vertical="center" wrapText="1"/>
    </xf>
    <xf numFmtId="3" fontId="5" fillId="0" borderId="4" xfId="0" applyNumberFormat="1" applyFont="1" applyFill="1" applyBorder="1" applyAlignment="1">
      <alignment horizontal="right" vertical="center" indent="1"/>
    </xf>
    <xf numFmtId="3" fontId="5" fillId="0" borderId="6" xfId="0" applyNumberFormat="1" applyFont="1" applyFill="1" applyBorder="1" applyAlignment="1">
      <alignment horizontal="right" vertical="center" indent="1"/>
    </xf>
    <xf numFmtId="3" fontId="5" fillId="0" borderId="57" xfId="0" applyNumberFormat="1" applyFont="1" applyFill="1" applyBorder="1" applyAlignment="1">
      <alignment vertical="center" wrapText="1"/>
    </xf>
    <xf numFmtId="3" fontId="5" fillId="0" borderId="58" xfId="0" applyNumberFormat="1" applyFont="1" applyFill="1" applyBorder="1" applyAlignment="1">
      <alignment vertical="center" wrapText="1"/>
    </xf>
    <xf numFmtId="3" fontId="0" fillId="0" borderId="1" xfId="0" applyNumberFormat="1" applyFont="1" applyFill="1" applyBorder="1" applyAlignment="1">
      <alignment horizontal="right" vertical="center" indent="1"/>
    </xf>
    <xf numFmtId="3" fontId="0" fillId="0" borderId="10" xfId="0" applyNumberForma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34" xfId="0" applyFont="1" applyFill="1" applyBorder="1" applyAlignment="1">
      <alignment vertical="center"/>
    </xf>
    <xf numFmtId="0" fontId="5" fillId="0" borderId="37" xfId="0" applyFont="1" applyFill="1" applyBorder="1" applyAlignment="1">
      <alignment vertical="center"/>
    </xf>
    <xf numFmtId="0" fontId="9" fillId="0" borderId="18" xfId="0" applyFont="1" applyFill="1" applyBorder="1" applyAlignment="1">
      <alignment vertical="center"/>
    </xf>
    <xf numFmtId="0" fontId="5" fillId="0" borderId="31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vertical="center"/>
    </xf>
    <xf numFmtId="3" fontId="12" fillId="0" borderId="58" xfId="0" applyNumberFormat="1" applyFont="1" applyFill="1" applyBorder="1" applyAlignment="1">
      <alignment vertical="center" wrapText="1"/>
    </xf>
    <xf numFmtId="0" fontId="23" fillId="0" borderId="4" xfId="0" applyFont="1" applyFill="1" applyBorder="1" applyAlignment="1">
      <alignment vertical="center" wrapText="1"/>
    </xf>
    <xf numFmtId="0" fontId="23" fillId="0" borderId="47" xfId="0" applyFont="1" applyFill="1" applyBorder="1" applyAlignment="1">
      <alignment vertical="center" wrapText="1"/>
    </xf>
    <xf numFmtId="0" fontId="5" fillId="0" borderId="48" xfId="0" applyFont="1" applyFill="1" applyBorder="1" applyAlignment="1">
      <alignment vertical="center" wrapText="1"/>
    </xf>
    <xf numFmtId="0" fontId="5" fillId="0" borderId="49" xfId="0" applyFont="1" applyFill="1" applyBorder="1" applyAlignment="1">
      <alignment vertical="center" wrapText="1"/>
    </xf>
    <xf numFmtId="0" fontId="23" fillId="0" borderId="31" xfId="0" applyFont="1" applyFill="1" applyBorder="1" applyAlignment="1">
      <alignment vertical="center" wrapText="1"/>
    </xf>
    <xf numFmtId="0" fontId="23" fillId="0" borderId="2" xfId="0" applyFont="1" applyFill="1" applyBorder="1" applyAlignment="1">
      <alignment vertical="center" wrapText="1"/>
    </xf>
    <xf numFmtId="0" fontId="12" fillId="0" borderId="50" xfId="0" applyFont="1" applyFill="1" applyBorder="1" applyAlignment="1">
      <alignment vertical="center" wrapText="1"/>
    </xf>
    <xf numFmtId="0" fontId="11" fillId="0" borderId="48" xfId="0" applyFont="1" applyFill="1" applyBorder="1" applyAlignment="1">
      <alignment vertical="center" wrapText="1"/>
    </xf>
    <xf numFmtId="0" fontId="12" fillId="0" borderId="48" xfId="0" applyFont="1" applyFill="1" applyBorder="1" applyAlignment="1">
      <alignment vertical="center" wrapText="1"/>
    </xf>
    <xf numFmtId="0" fontId="12" fillId="0" borderId="49" xfId="0" applyFont="1" applyFill="1" applyBorder="1" applyAlignment="1">
      <alignment vertical="center" wrapText="1"/>
    </xf>
    <xf numFmtId="0" fontId="23" fillId="0" borderId="52" xfId="0" applyFont="1" applyFill="1" applyBorder="1" applyAlignment="1">
      <alignment vertical="center" wrapText="1"/>
    </xf>
    <xf numFmtId="0" fontId="0" fillId="0" borderId="34" xfId="0" applyFill="1" applyBorder="1" applyAlignment="1">
      <alignment vertical="center"/>
    </xf>
    <xf numFmtId="3" fontId="0" fillId="0" borderId="35" xfId="0" applyNumberFormat="1" applyFont="1" applyFill="1" applyBorder="1" applyAlignment="1">
      <alignment horizontal="right" vertical="center" indent="1"/>
    </xf>
    <xf numFmtId="0" fontId="0" fillId="0" borderId="0" xfId="0" applyFill="1" applyBorder="1"/>
    <xf numFmtId="0" fontId="0" fillId="0" borderId="31" xfId="0" applyFill="1" applyBorder="1" applyAlignment="1">
      <alignment vertical="center"/>
    </xf>
    <xf numFmtId="3" fontId="0" fillId="0" borderId="37" xfId="0" applyNumberFormat="1" applyFont="1" applyFill="1" applyBorder="1" applyAlignment="1">
      <alignment horizontal="right" vertical="center" indent="1"/>
    </xf>
    <xf numFmtId="0" fontId="0" fillId="0" borderId="31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3" fontId="0" fillId="0" borderId="3" xfId="0" applyNumberFormat="1" applyFont="1" applyFill="1" applyBorder="1" applyAlignment="1">
      <alignment horizontal="right" vertical="center" indent="1"/>
    </xf>
    <xf numFmtId="0" fontId="1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3" fontId="0" fillId="0" borderId="35" xfId="0" applyNumberFormat="1" applyFill="1" applyBorder="1" applyAlignment="1">
      <alignment horizontal="right" vertical="center" indent="1"/>
    </xf>
    <xf numFmtId="3" fontId="0" fillId="0" borderId="36" xfId="0" applyNumberFormat="1" applyFill="1" applyBorder="1" applyAlignment="1">
      <alignment vertical="center"/>
    </xf>
    <xf numFmtId="3" fontId="0" fillId="0" borderId="36" xfId="0" applyNumberFormat="1" applyFill="1" applyBorder="1" applyAlignment="1">
      <alignment horizontal="right" vertical="center" indent="1"/>
    </xf>
    <xf numFmtId="3" fontId="0" fillId="0" borderId="37" xfId="0" applyNumberFormat="1" applyFill="1" applyBorder="1" applyAlignment="1">
      <alignment horizontal="right" vertical="center" indent="1"/>
    </xf>
    <xf numFmtId="3" fontId="0" fillId="0" borderId="0" xfId="0" applyNumberFormat="1" applyFill="1" applyBorder="1" applyAlignment="1">
      <alignment vertical="center"/>
    </xf>
    <xf numFmtId="3" fontId="0" fillId="0" borderId="0" xfId="0" applyNumberFormat="1" applyFill="1" applyBorder="1" applyAlignment="1">
      <alignment horizontal="right" vertical="center" indent="1"/>
    </xf>
    <xf numFmtId="3" fontId="0" fillId="0" borderId="3" xfId="0" applyNumberFormat="1" applyFill="1" applyBorder="1" applyAlignment="1">
      <alignment horizontal="right" vertical="center" indent="1"/>
    </xf>
    <xf numFmtId="3" fontId="0" fillId="0" borderId="2" xfId="0" applyNumberForma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3" fontId="0" fillId="0" borderId="57" xfId="0" applyNumberFormat="1" applyFont="1" applyFill="1" applyBorder="1" applyAlignment="1">
      <alignment vertical="center"/>
    </xf>
    <xf numFmtId="3" fontId="22" fillId="0" borderId="46" xfId="0" applyNumberFormat="1" applyFont="1" applyFill="1" applyBorder="1" applyAlignment="1">
      <alignment vertical="center"/>
    </xf>
    <xf numFmtId="0" fontId="0" fillId="0" borderId="0" xfId="0" applyFill="1"/>
    <xf numFmtId="3" fontId="25" fillId="0" borderId="0" xfId="0" applyNumberFormat="1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center" vertical="center"/>
    </xf>
    <xf numFmtId="0" fontId="0" fillId="0" borderId="33" xfId="0" applyFont="1" applyBorder="1" applyAlignment="1">
      <alignment vertical="center"/>
    </xf>
    <xf numFmtId="3" fontId="23" fillId="0" borderId="54" xfId="0" applyNumberFormat="1" applyFont="1" applyFill="1" applyBorder="1" applyAlignment="1">
      <alignment vertical="center" wrapText="1"/>
    </xf>
    <xf numFmtId="3" fontId="23" fillId="0" borderId="55" xfId="0" applyNumberFormat="1" applyFont="1" applyFill="1" applyBorder="1" applyAlignment="1">
      <alignment vertical="center" wrapText="1"/>
    </xf>
    <xf numFmtId="3" fontId="8" fillId="4" borderId="51" xfId="0" applyNumberFormat="1" applyFont="1" applyFill="1" applyBorder="1" applyAlignment="1">
      <alignment vertical="center" wrapText="1"/>
    </xf>
    <xf numFmtId="0" fontId="57" fillId="0" borderId="0" xfId="0" applyFont="1" applyFill="1" applyBorder="1" applyAlignment="1">
      <alignment vertical="center"/>
    </xf>
    <xf numFmtId="3" fontId="43" fillId="0" borderId="3" xfId="0" applyNumberFormat="1" applyFont="1" applyFill="1" applyBorder="1" applyAlignment="1">
      <alignment vertical="center" wrapText="1"/>
    </xf>
    <xf numFmtId="0" fontId="11" fillId="0" borderId="49" xfId="0" applyFont="1" applyFill="1" applyBorder="1" applyAlignment="1">
      <alignment vertical="center" wrapText="1"/>
    </xf>
    <xf numFmtId="3" fontId="43" fillId="0" borderId="53" xfId="0" applyNumberFormat="1" applyFont="1" applyFill="1" applyBorder="1" applyAlignment="1">
      <alignment vertical="center" wrapText="1"/>
    </xf>
    <xf numFmtId="0" fontId="23" fillId="0" borderId="50" xfId="0" applyFont="1" applyFill="1" applyBorder="1" applyAlignment="1">
      <alignment vertical="center" wrapText="1"/>
    </xf>
    <xf numFmtId="0" fontId="5" fillId="0" borderId="65" xfId="0" applyFont="1" applyFill="1" applyBorder="1" applyAlignment="1">
      <alignment vertical="center" wrapText="1"/>
    </xf>
    <xf numFmtId="0" fontId="28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horizontal="left" vertical="center"/>
    </xf>
    <xf numFmtId="0" fontId="10" fillId="0" borderId="22" xfId="0" applyFont="1" applyFill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3" fontId="43" fillId="0" borderId="66" xfId="0" applyNumberFormat="1" applyFont="1" applyFill="1" applyBorder="1" applyAlignment="1">
      <alignment vertical="center" wrapText="1"/>
    </xf>
    <xf numFmtId="0" fontId="23" fillId="0" borderId="30" xfId="0" applyFont="1" applyBorder="1" applyAlignment="1">
      <alignment vertical="center" wrapText="1"/>
    </xf>
    <xf numFmtId="3" fontId="12" fillId="0" borderId="62" xfId="0" applyNumberFormat="1" applyFont="1" applyFill="1" applyBorder="1" applyAlignment="1">
      <alignment vertical="center" wrapText="1"/>
    </xf>
    <xf numFmtId="3" fontId="5" fillId="0" borderId="3" xfId="0" applyNumberFormat="1" applyFont="1" applyFill="1" applyBorder="1" applyAlignment="1">
      <alignment horizontal="right" vertical="center" indent="1"/>
    </xf>
    <xf numFmtId="0" fontId="5" fillId="0" borderId="37" xfId="0" applyFont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4" fillId="4" borderId="29" xfId="0" applyFont="1" applyFill="1" applyBorder="1" applyAlignment="1">
      <alignment horizontal="center" vertical="center" wrapText="1"/>
    </xf>
    <xf numFmtId="0" fontId="65" fillId="0" borderId="1" xfId="0" applyFont="1" applyBorder="1" applyAlignment="1">
      <alignment horizontal="left" vertical="center"/>
    </xf>
    <xf numFmtId="3" fontId="22" fillId="0" borderId="29" xfId="1" applyNumberFormat="1" applyFont="1" applyFill="1" applyBorder="1" applyAlignment="1">
      <alignment horizontal="right" vertical="center"/>
    </xf>
    <xf numFmtId="3" fontId="24" fillId="4" borderId="29" xfId="1" applyNumberFormat="1" applyFont="1" applyFill="1" applyBorder="1" applyAlignment="1">
      <alignment horizontal="right" vertical="center" wrapText="1"/>
    </xf>
    <xf numFmtId="0" fontId="25" fillId="0" borderId="22" xfId="0" applyFont="1" applyFill="1" applyBorder="1" applyAlignment="1">
      <alignment vertical="center"/>
    </xf>
    <xf numFmtId="0" fontId="0" fillId="0" borderId="26" xfId="0" applyFont="1" applyBorder="1" applyAlignment="1">
      <alignment horizontal="left" vertical="center"/>
    </xf>
    <xf numFmtId="3" fontId="22" fillId="0" borderId="66" xfId="1" applyNumberFormat="1" applyFont="1" applyFill="1" applyBorder="1" applyAlignment="1">
      <alignment horizontal="right" vertical="center"/>
    </xf>
    <xf numFmtId="0" fontId="22" fillId="0" borderId="18" xfId="0" applyFont="1" applyBorder="1" applyAlignment="1">
      <alignment vertical="center"/>
    </xf>
    <xf numFmtId="0" fontId="24" fillId="0" borderId="18" xfId="0" applyFont="1" applyBorder="1" applyAlignment="1">
      <alignment vertical="center"/>
    </xf>
    <xf numFmtId="0" fontId="24" fillId="4" borderId="51" xfId="0" applyFont="1" applyFill="1" applyBorder="1" applyAlignment="1">
      <alignment horizontal="center" vertical="center" wrapText="1"/>
    </xf>
    <xf numFmtId="3" fontId="24" fillId="4" borderId="51" xfId="1" applyNumberFormat="1" applyFont="1" applyFill="1" applyBorder="1" applyAlignment="1">
      <alignment horizontal="right" vertical="center" wrapText="1"/>
    </xf>
    <xf numFmtId="3" fontId="22" fillId="0" borderId="6" xfId="1" applyNumberFormat="1" applyFont="1" applyFill="1" applyBorder="1" applyAlignment="1">
      <alignment horizontal="right" vertical="center"/>
    </xf>
    <xf numFmtId="3" fontId="24" fillId="4" borderId="1" xfId="1" applyNumberFormat="1" applyFont="1" applyFill="1" applyBorder="1" applyAlignment="1">
      <alignment horizontal="right" vertical="center" wrapText="1"/>
    </xf>
    <xf numFmtId="10" fontId="28" fillId="0" borderId="0" xfId="86" applyNumberFormat="1" applyFont="1" applyBorder="1" applyAlignment="1">
      <alignment vertical="center"/>
    </xf>
    <xf numFmtId="3" fontId="10" fillId="0" borderId="10" xfId="0" applyNumberFormat="1" applyFont="1" applyFill="1" applyBorder="1" applyAlignment="1">
      <alignment vertical="center" wrapText="1"/>
    </xf>
    <xf numFmtId="0" fontId="59" fillId="4" borderId="36" xfId="0" applyFont="1" applyFill="1" applyBorder="1" applyAlignment="1">
      <alignment horizontal="center" vertical="center" wrapText="1"/>
    </xf>
    <xf numFmtId="3" fontId="43" fillId="0" borderId="47" xfId="0" applyNumberFormat="1" applyFont="1" applyFill="1" applyBorder="1" applyAlignment="1">
      <alignment vertical="center" wrapText="1"/>
    </xf>
    <xf numFmtId="3" fontId="60" fillId="0" borderId="48" xfId="0" applyNumberFormat="1" applyFont="1" applyFill="1" applyBorder="1" applyAlignment="1">
      <alignment vertical="center" wrapText="1"/>
    </xf>
    <xf numFmtId="3" fontId="60" fillId="0" borderId="65" xfId="0" applyNumberFormat="1" applyFont="1" applyFill="1" applyBorder="1" applyAlignment="1">
      <alignment vertical="center" wrapText="1"/>
    </xf>
    <xf numFmtId="3" fontId="61" fillId="0" borderId="48" xfId="0" applyNumberFormat="1" applyFont="1" applyFill="1" applyBorder="1" applyAlignment="1">
      <alignment vertical="center" wrapText="1"/>
    </xf>
    <xf numFmtId="3" fontId="62" fillId="0" borderId="48" xfId="0" applyNumberFormat="1" applyFont="1" applyFill="1" applyBorder="1" applyAlignment="1">
      <alignment vertical="center" wrapText="1"/>
    </xf>
    <xf numFmtId="3" fontId="62" fillId="0" borderId="49" xfId="0" applyNumberFormat="1" applyFont="1" applyFill="1" applyBorder="1" applyAlignment="1">
      <alignment vertical="center" wrapText="1"/>
    </xf>
    <xf numFmtId="3" fontId="43" fillId="0" borderId="52" xfId="0" applyNumberFormat="1" applyFont="1" applyFill="1" applyBorder="1" applyAlignment="1">
      <alignment vertical="center" wrapText="1"/>
    </xf>
    <xf numFmtId="3" fontId="43" fillId="0" borderId="2" xfId="0" applyNumberFormat="1" applyFont="1" applyFill="1" applyBorder="1" applyAlignment="1">
      <alignment vertical="center" wrapText="1"/>
    </xf>
    <xf numFmtId="3" fontId="59" fillId="4" borderId="2" xfId="0" applyNumberFormat="1" applyFont="1" applyFill="1" applyBorder="1" applyAlignment="1">
      <alignment vertical="center" wrapText="1"/>
    </xf>
    <xf numFmtId="0" fontId="59" fillId="4" borderId="4" xfId="0" applyFont="1" applyFill="1" applyBorder="1" applyAlignment="1">
      <alignment horizontal="center" vertical="center" wrapText="1"/>
    </xf>
    <xf numFmtId="3" fontId="43" fillId="0" borderId="30" xfId="0" applyNumberFormat="1" applyFont="1" applyFill="1" applyBorder="1" applyAlignment="1">
      <alignment vertical="center" wrapText="1"/>
    </xf>
    <xf numFmtId="3" fontId="60" fillId="0" borderId="26" xfId="0" applyNumberFormat="1" applyFont="1" applyFill="1" applyBorder="1" applyAlignment="1">
      <alignment vertical="center" wrapText="1"/>
    </xf>
    <xf numFmtId="3" fontId="60" fillId="0" borderId="56" xfId="0" applyNumberFormat="1" applyFont="1" applyFill="1" applyBorder="1" applyAlignment="1">
      <alignment vertical="center" wrapText="1"/>
    </xf>
    <xf numFmtId="3" fontId="61" fillId="0" borderId="26" xfId="0" applyNumberFormat="1" applyFont="1" applyFill="1" applyBorder="1" applyAlignment="1">
      <alignment vertical="center" wrapText="1"/>
    </xf>
    <xf numFmtId="3" fontId="62" fillId="0" borderId="26" xfId="0" applyNumberFormat="1" applyFont="1" applyFill="1" applyBorder="1" applyAlignment="1">
      <alignment vertical="center" wrapText="1"/>
    </xf>
    <xf numFmtId="3" fontId="62" fillId="0" borderId="27" xfId="0" applyNumberFormat="1" applyFont="1" applyFill="1" applyBorder="1" applyAlignment="1">
      <alignment vertical="center" wrapText="1"/>
    </xf>
    <xf numFmtId="3" fontId="43" fillId="0" borderId="6" xfId="0" applyNumberFormat="1" applyFont="1" applyFill="1" applyBorder="1" applyAlignment="1">
      <alignment vertical="center" wrapText="1"/>
    </xf>
    <xf numFmtId="3" fontId="43" fillId="0" borderId="1" xfId="0" applyNumberFormat="1" applyFont="1" applyFill="1" applyBorder="1" applyAlignment="1">
      <alignment vertical="center" wrapText="1"/>
    </xf>
    <xf numFmtId="3" fontId="59" fillId="4" borderId="1" xfId="0" applyNumberFormat="1" applyFont="1" applyFill="1" applyBorder="1" applyAlignment="1">
      <alignment vertical="center" wrapText="1"/>
    </xf>
    <xf numFmtId="0" fontId="8" fillId="4" borderId="36" xfId="0" applyFont="1" applyFill="1" applyBorder="1" applyAlignment="1">
      <alignment horizontal="center" vertical="center" wrapText="1"/>
    </xf>
    <xf numFmtId="3" fontId="43" fillId="0" borderId="67" xfId="0" applyNumberFormat="1" applyFont="1" applyFill="1" applyBorder="1" applyAlignment="1">
      <alignment vertical="center" wrapText="1"/>
    </xf>
    <xf numFmtId="3" fontId="60" fillId="0" borderId="69" xfId="0" applyNumberFormat="1" applyFont="1" applyFill="1" applyBorder="1" applyAlignment="1">
      <alignment vertical="center" wrapText="1"/>
    </xf>
    <xf numFmtId="3" fontId="60" fillId="0" borderId="70" xfId="0" applyNumberFormat="1" applyFont="1" applyFill="1" applyBorder="1" applyAlignment="1">
      <alignment vertical="center" wrapText="1"/>
    </xf>
    <xf numFmtId="3" fontId="61" fillId="0" borderId="69" xfId="0" applyNumberFormat="1" applyFont="1" applyFill="1" applyBorder="1" applyAlignment="1">
      <alignment vertical="center" wrapText="1"/>
    </xf>
    <xf numFmtId="3" fontId="62" fillId="0" borderId="69" xfId="0" applyNumberFormat="1" applyFont="1" applyFill="1" applyBorder="1" applyAlignment="1">
      <alignment vertical="center" wrapText="1"/>
    </xf>
    <xf numFmtId="3" fontId="62" fillId="0" borderId="71" xfId="0" applyNumberFormat="1" applyFont="1" applyFill="1" applyBorder="1" applyAlignment="1">
      <alignment vertical="center" wrapText="1"/>
    </xf>
    <xf numFmtId="3" fontId="43" fillId="0" borderId="51" xfId="0" applyNumberFormat="1" applyFont="1" applyFill="1" applyBorder="1" applyAlignment="1">
      <alignment vertical="center" wrapText="1"/>
    </xf>
    <xf numFmtId="3" fontId="59" fillId="4" borderId="51" xfId="0" applyNumberFormat="1" applyFont="1" applyFill="1" applyBorder="1" applyAlignment="1">
      <alignment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0" fillId="0" borderId="1" xfId="0" applyBorder="1"/>
    <xf numFmtId="3" fontId="8" fillId="4" borderId="1" xfId="0" applyNumberFormat="1" applyFont="1" applyFill="1" applyBorder="1" applyAlignment="1">
      <alignment vertical="center" wrapText="1"/>
    </xf>
    <xf numFmtId="0" fontId="8" fillId="4" borderId="35" xfId="0" applyFont="1" applyFill="1" applyBorder="1" applyAlignment="1">
      <alignment horizontal="center" vertical="center" wrapText="1"/>
    </xf>
    <xf numFmtId="3" fontId="43" fillId="0" borderId="63" xfId="0" applyNumberFormat="1" applyFont="1" applyFill="1" applyBorder="1" applyAlignment="1">
      <alignment vertical="center" wrapText="1"/>
    </xf>
    <xf numFmtId="3" fontId="60" fillId="0" borderId="60" xfId="0" applyNumberFormat="1" applyFont="1" applyFill="1" applyBorder="1" applyAlignment="1">
      <alignment vertical="center" wrapText="1"/>
    </xf>
    <xf numFmtId="3" fontId="61" fillId="0" borderId="60" xfId="0" applyNumberFormat="1" applyFont="1" applyFill="1" applyBorder="1" applyAlignment="1">
      <alignment vertical="center" wrapText="1"/>
    </xf>
    <xf numFmtId="3" fontId="62" fillId="0" borderId="60" xfId="0" applyNumberFormat="1" applyFont="1" applyFill="1" applyBorder="1" applyAlignment="1">
      <alignment vertical="center" wrapText="1"/>
    </xf>
    <xf numFmtId="3" fontId="64" fillId="0" borderId="60" xfId="0" applyNumberFormat="1" applyFont="1" applyFill="1" applyBorder="1" applyAlignment="1">
      <alignment vertical="center" wrapText="1"/>
    </xf>
    <xf numFmtId="3" fontId="62" fillId="0" borderId="61" xfId="0" applyNumberFormat="1" applyFont="1" applyFill="1" applyBorder="1" applyAlignment="1">
      <alignment vertical="center" wrapText="1"/>
    </xf>
    <xf numFmtId="3" fontId="64" fillId="0" borderId="26" xfId="0" applyNumberFormat="1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/>
    </xf>
    <xf numFmtId="3" fontId="23" fillId="0" borderId="33" xfId="0" applyNumberFormat="1" applyFont="1" applyFill="1" applyBorder="1" applyAlignment="1">
      <alignment vertical="center" wrapText="1"/>
    </xf>
    <xf numFmtId="3" fontId="11" fillId="0" borderId="26" xfId="0" applyNumberFormat="1" applyFont="1" applyFill="1" applyBorder="1" applyAlignment="1">
      <alignment vertical="center" wrapText="1"/>
    </xf>
    <xf numFmtId="3" fontId="11" fillId="0" borderId="27" xfId="0" applyNumberFormat="1" applyFont="1" applyFill="1" applyBorder="1" applyAlignment="1">
      <alignment vertical="center" wrapText="1"/>
    </xf>
    <xf numFmtId="3" fontId="23" fillId="0" borderId="1" xfId="0" applyNumberFormat="1" applyFont="1" applyFill="1" applyBorder="1" applyAlignment="1">
      <alignment vertical="center" wrapText="1"/>
    </xf>
    <xf numFmtId="3" fontId="23" fillId="0" borderId="1" xfId="0" applyNumberFormat="1" applyFont="1" applyBorder="1" applyAlignment="1">
      <alignment vertical="center" wrapText="1"/>
    </xf>
    <xf numFmtId="3" fontId="23" fillId="0" borderId="30" xfId="0" applyNumberFormat="1" applyFont="1" applyFill="1" applyBorder="1" applyAlignment="1">
      <alignment vertical="center" wrapText="1"/>
    </xf>
    <xf numFmtId="3" fontId="23" fillId="0" borderId="6" xfId="0" applyNumberFormat="1" applyFont="1" applyFill="1" applyBorder="1" applyAlignment="1">
      <alignment vertical="center" wrapText="1"/>
    </xf>
    <xf numFmtId="3" fontId="43" fillId="0" borderId="6" xfId="0" applyNumberFormat="1" applyFont="1" applyBorder="1" applyAlignment="1">
      <alignment vertical="center" wrapText="1"/>
    </xf>
    <xf numFmtId="3" fontId="61" fillId="0" borderId="27" xfId="0" applyNumberFormat="1" applyFont="1" applyFill="1" applyBorder="1" applyAlignment="1">
      <alignment vertical="center" wrapText="1"/>
    </xf>
    <xf numFmtId="3" fontId="61" fillId="0" borderId="49" xfId="0" applyNumberFormat="1" applyFont="1" applyFill="1" applyBorder="1" applyAlignment="1">
      <alignment vertical="center" wrapText="1"/>
    </xf>
    <xf numFmtId="3" fontId="5" fillId="0" borderId="26" xfId="0" applyNumberFormat="1" applyFont="1" applyFill="1" applyBorder="1" applyAlignment="1">
      <alignment vertical="center" wrapText="1"/>
    </xf>
    <xf numFmtId="3" fontId="5" fillId="0" borderId="27" xfId="0" applyNumberFormat="1" applyFont="1" applyFill="1" applyBorder="1" applyAlignment="1">
      <alignment vertical="center" wrapText="1"/>
    </xf>
    <xf numFmtId="3" fontId="23" fillId="0" borderId="5" xfId="0" applyNumberFormat="1" applyFont="1" applyFill="1" applyBorder="1" applyAlignment="1">
      <alignment vertical="center" wrapText="1"/>
    </xf>
    <xf numFmtId="3" fontId="12" fillId="0" borderId="26" xfId="0" applyNumberFormat="1" applyFont="1" applyFill="1" applyBorder="1" applyAlignment="1">
      <alignment vertical="center" wrapText="1"/>
    </xf>
    <xf numFmtId="3" fontId="12" fillId="0" borderId="27" xfId="0" applyNumberFormat="1" applyFont="1" applyFill="1" applyBorder="1" applyAlignment="1">
      <alignment vertical="center" wrapText="1"/>
    </xf>
    <xf numFmtId="3" fontId="23" fillId="0" borderId="4" xfId="0" applyNumberFormat="1" applyFont="1" applyFill="1" applyBorder="1" applyAlignment="1">
      <alignment vertical="center" wrapText="1"/>
    </xf>
    <xf numFmtId="3" fontId="12" fillId="0" borderId="30" xfId="0" applyNumberFormat="1" applyFont="1" applyFill="1" applyBorder="1" applyAlignment="1">
      <alignment vertical="center" wrapText="1"/>
    </xf>
    <xf numFmtId="0" fontId="24" fillId="4" borderId="36" xfId="0" applyFont="1" applyFill="1" applyBorder="1" applyAlignment="1">
      <alignment horizontal="center" vertical="center"/>
    </xf>
    <xf numFmtId="3" fontId="22" fillId="0" borderId="51" xfId="1" applyNumberFormat="1" applyFont="1" applyFill="1" applyBorder="1" applyAlignment="1">
      <alignment vertical="center"/>
    </xf>
    <xf numFmtId="3" fontId="22" fillId="0" borderId="66" xfId="1" applyNumberFormat="1" applyFont="1" applyFill="1" applyBorder="1" applyAlignment="1">
      <alignment vertical="center"/>
    </xf>
    <xf numFmtId="3" fontId="24" fillId="4" borderId="51" xfId="1" applyNumberFormat="1" applyFont="1" applyFill="1" applyBorder="1" applyAlignment="1">
      <alignment vertical="center" wrapText="1"/>
    </xf>
    <xf numFmtId="3" fontId="22" fillId="0" borderId="1" xfId="1" applyNumberFormat="1" applyFont="1" applyFill="1" applyBorder="1" applyAlignment="1">
      <alignment vertical="center"/>
    </xf>
    <xf numFmtId="3" fontId="22" fillId="0" borderId="6" xfId="1" applyNumberFormat="1" applyFont="1" applyFill="1" applyBorder="1" applyAlignment="1">
      <alignment vertical="center"/>
    </xf>
    <xf numFmtId="3" fontId="24" fillId="4" borderId="1" xfId="1" applyNumberFormat="1" applyFont="1" applyFill="1" applyBorder="1" applyAlignment="1">
      <alignment vertical="center" wrapText="1"/>
    </xf>
    <xf numFmtId="0" fontId="24" fillId="4" borderId="34" xfId="0" applyFont="1" applyFill="1" applyBorder="1" applyAlignment="1">
      <alignment horizontal="center" vertical="center" wrapText="1"/>
    </xf>
    <xf numFmtId="3" fontId="22" fillId="0" borderId="47" xfId="0" applyNumberFormat="1" applyFont="1" applyFill="1" applyBorder="1" applyAlignment="1">
      <alignment vertical="center"/>
    </xf>
    <xf numFmtId="3" fontId="0" fillId="0" borderId="48" xfId="0" applyNumberFormat="1" applyFont="1" applyFill="1" applyBorder="1" applyAlignment="1">
      <alignment vertical="center"/>
    </xf>
    <xf numFmtId="3" fontId="22" fillId="0" borderId="2" xfId="0" applyNumberFormat="1" applyFont="1" applyFill="1" applyBorder="1" applyAlignment="1">
      <alignment vertical="center"/>
    </xf>
    <xf numFmtId="3" fontId="0" fillId="0" borderId="49" xfId="0" applyNumberFormat="1" applyFont="1" applyFill="1" applyBorder="1" applyAlignment="1">
      <alignment vertical="center"/>
    </xf>
    <xf numFmtId="3" fontId="22" fillId="0" borderId="52" xfId="0" applyNumberFormat="1" applyFont="1" applyFill="1" applyBorder="1" applyAlignment="1">
      <alignment vertical="center"/>
    </xf>
    <xf numFmtId="3" fontId="22" fillId="0" borderId="30" xfId="0" applyNumberFormat="1" applyFont="1" applyFill="1" applyBorder="1" applyAlignment="1">
      <alignment vertical="center"/>
    </xf>
    <xf numFmtId="3" fontId="0" fillId="0" borderId="26" xfId="0" applyNumberFormat="1" applyFont="1" applyFill="1" applyBorder="1" applyAlignment="1">
      <alignment vertical="center"/>
    </xf>
    <xf numFmtId="3" fontId="22" fillId="0" borderId="1" xfId="0" applyNumberFormat="1" applyFont="1" applyFill="1" applyBorder="1" applyAlignment="1">
      <alignment vertical="center"/>
    </xf>
    <xf numFmtId="3" fontId="0" fillId="0" borderId="27" xfId="0" applyNumberFormat="1" applyFont="1" applyFill="1" applyBorder="1" applyAlignment="1">
      <alignment vertical="center"/>
    </xf>
    <xf numFmtId="3" fontId="22" fillId="0" borderId="6" xfId="0" applyNumberFormat="1" applyFont="1" applyFill="1" applyBorder="1" applyAlignment="1">
      <alignment vertical="center"/>
    </xf>
    <xf numFmtId="3" fontId="22" fillId="0" borderId="30" xfId="1" applyNumberFormat="1" applyFont="1" applyFill="1" applyBorder="1" applyAlignment="1">
      <alignment vertical="center"/>
    </xf>
    <xf numFmtId="3" fontId="65" fillId="0" borderId="26" xfId="1" applyNumberFormat="1" applyFont="1" applyFill="1" applyBorder="1" applyAlignment="1">
      <alignment vertical="center"/>
    </xf>
    <xf numFmtId="3" fontId="65" fillId="0" borderId="6" xfId="1" applyNumberFormat="1" applyFont="1" applyFill="1" applyBorder="1" applyAlignment="1">
      <alignment vertical="center"/>
    </xf>
    <xf numFmtId="0" fontId="24" fillId="4" borderId="2" xfId="0" applyFont="1" applyFill="1" applyBorder="1" applyAlignment="1">
      <alignment horizontal="center" vertical="center"/>
    </xf>
    <xf numFmtId="0" fontId="24" fillId="4" borderId="3" xfId="0" applyFont="1" applyFill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0" fillId="0" borderId="12" xfId="0" applyFont="1" applyBorder="1" applyAlignment="1">
      <alignment horizontal="center" vertical="center"/>
    </xf>
    <xf numFmtId="0" fontId="40" fillId="0" borderId="20" xfId="0" applyFont="1" applyBorder="1" applyAlignment="1">
      <alignment horizontal="center" vertical="center"/>
    </xf>
    <xf numFmtId="0" fontId="40" fillId="0" borderId="7" xfId="0" applyFont="1" applyBorder="1" applyAlignment="1">
      <alignment horizontal="center" vertical="center"/>
    </xf>
    <xf numFmtId="0" fontId="40" fillId="0" borderId="8" xfId="0" applyFont="1" applyBorder="1" applyAlignment="1">
      <alignment horizontal="center" vertical="center"/>
    </xf>
    <xf numFmtId="0" fontId="40" fillId="0" borderId="17" xfId="0" applyFont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38" fillId="0" borderId="13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 vertical="center"/>
    </xf>
    <xf numFmtId="3" fontId="43" fillId="0" borderId="4" xfId="0" applyNumberFormat="1" applyFont="1" applyFill="1" applyBorder="1" applyAlignment="1">
      <alignment horizontal="right" vertical="center" wrapText="1"/>
    </xf>
    <xf numFmtId="3" fontId="43" fillId="0" borderId="33" xfId="0" applyNumberFormat="1" applyFont="1" applyFill="1" applyBorder="1" applyAlignment="1">
      <alignment horizontal="right" vertical="center" wrapText="1"/>
    </xf>
    <xf numFmtId="3" fontId="43" fillId="0" borderId="4" xfId="0" applyNumberFormat="1" applyFont="1" applyBorder="1" applyAlignment="1">
      <alignment horizontal="right" vertical="center" wrapText="1"/>
    </xf>
    <xf numFmtId="3" fontId="43" fillId="0" borderId="33" xfId="0" applyNumberFormat="1" applyFont="1" applyBorder="1" applyAlignment="1">
      <alignment horizontal="right" vertical="center" wrapText="1"/>
    </xf>
    <xf numFmtId="0" fontId="38" fillId="0" borderId="7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/>
    </xf>
    <xf numFmtId="0" fontId="38" fillId="0" borderId="17" xfId="0" applyFont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0" fontId="38" fillId="0" borderId="13" xfId="0" applyFont="1" applyFill="1" applyBorder="1" applyAlignment="1">
      <alignment horizontal="center" vertical="center"/>
    </xf>
    <xf numFmtId="0" fontId="38" fillId="0" borderId="12" xfId="0" applyFont="1" applyFill="1" applyBorder="1" applyAlignment="1">
      <alignment horizontal="center" vertical="center"/>
    </xf>
    <xf numFmtId="0" fontId="38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top" wrapText="1"/>
    </xf>
    <xf numFmtId="0" fontId="13" fillId="0" borderId="68" xfId="0" applyFont="1" applyFill="1" applyBorder="1" applyAlignment="1">
      <alignment horizontal="left" vertical="center" wrapText="1"/>
    </xf>
    <xf numFmtId="0" fontId="37" fillId="0" borderId="14" xfId="0" applyFont="1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3" fontId="22" fillId="0" borderId="38" xfId="1" applyNumberFormat="1" applyFont="1" applyFill="1" applyBorder="1" applyAlignment="1">
      <alignment horizontal="right" vertical="center"/>
    </xf>
    <xf numFmtId="3" fontId="22" fillId="0" borderId="64" xfId="1" applyNumberFormat="1" applyFont="1" applyFill="1" applyBorder="1" applyAlignment="1">
      <alignment horizontal="right" vertical="center"/>
    </xf>
    <xf numFmtId="3" fontId="22" fillId="0" borderId="28" xfId="1" applyNumberFormat="1" applyFont="1" applyFill="1" applyBorder="1" applyAlignment="1">
      <alignment horizontal="right" vertical="center"/>
    </xf>
    <xf numFmtId="3" fontId="22" fillId="0" borderId="34" xfId="1" applyNumberFormat="1" applyFont="1" applyFill="1" applyBorder="1" applyAlignment="1">
      <alignment horizontal="right" vertical="center"/>
    </xf>
    <xf numFmtId="3" fontId="22" fillId="0" borderId="31" xfId="1" applyNumberFormat="1" applyFont="1" applyFill="1" applyBorder="1" applyAlignment="1">
      <alignment horizontal="right" vertical="center"/>
    </xf>
    <xf numFmtId="3" fontId="22" fillId="0" borderId="52" xfId="1" applyNumberFormat="1" applyFont="1" applyFill="1" applyBorder="1" applyAlignment="1">
      <alignment horizontal="right" vertical="center"/>
    </xf>
    <xf numFmtId="3" fontId="22" fillId="0" borderId="4" xfId="1" applyNumberFormat="1" applyFont="1" applyFill="1" applyBorder="1" applyAlignment="1">
      <alignment horizontal="right" vertical="center"/>
    </xf>
    <xf numFmtId="3" fontId="22" fillId="0" borderId="5" xfId="1" applyNumberFormat="1" applyFont="1" applyFill="1" applyBorder="1" applyAlignment="1">
      <alignment horizontal="right" vertical="center"/>
    </xf>
    <xf numFmtId="3" fontId="22" fillId="0" borderId="6" xfId="1" applyNumberFormat="1" applyFont="1" applyFill="1" applyBorder="1" applyAlignment="1">
      <alignment horizontal="right" vertical="center"/>
    </xf>
  </cellXfs>
  <cellStyles count="87">
    <cellStyle name="20 % - uthevingsfarge 1" xfId="30"/>
    <cellStyle name="20 % - uthevingsfarge 2" xfId="34"/>
    <cellStyle name="20 % - uthevingsfarge 3" xfId="38"/>
    <cellStyle name="20 % - uthevingsfarge 4" xfId="42"/>
    <cellStyle name="20 % - uthevingsfarge 5" xfId="46"/>
    <cellStyle name="20 % - uthevingsfarge 6" xfId="50"/>
    <cellStyle name="40 % - uthevingsfarge 1" xfId="31"/>
    <cellStyle name="40 % - uthevingsfarge 2" xfId="35"/>
    <cellStyle name="40 % - uthevingsfarge 3" xfId="39"/>
    <cellStyle name="40 % - uthevingsfarge 4" xfId="43"/>
    <cellStyle name="40 % - uthevingsfarge 5" xfId="47"/>
    <cellStyle name="40 % - uthevingsfarge 6" xfId="51"/>
    <cellStyle name="60 % - uthevingsfarge 1" xfId="32"/>
    <cellStyle name="60 % - uthevingsfarge 2" xfId="36"/>
    <cellStyle name="60 % - uthevingsfarge 3" xfId="40"/>
    <cellStyle name="60 % - uthevingsfarge 4" xfId="44"/>
    <cellStyle name="60 % - uthevingsfarge 5" xfId="48"/>
    <cellStyle name="60 % - uthevingsfarge 6" xfId="52"/>
    <cellStyle name="aqt1" xfId="81"/>
    <cellStyle name="aqt2" xfId="82"/>
    <cellStyle name="aqt3" xfId="83"/>
    <cellStyle name="aqt4" xfId="84"/>
    <cellStyle name="aqt5" xfId="85"/>
    <cellStyle name="Beregning" xfId="22" builtinId="22" customBuiltin="1"/>
    <cellStyle name="Beregning 2" xfId="2"/>
    <cellStyle name="Dårlig" xfId="18" builtinId="27" customBuiltin="1"/>
    <cellStyle name="Dårlig 2" xfId="3"/>
    <cellStyle name="Forklarende tekst" xfId="27" builtinId="53" customBuiltin="1"/>
    <cellStyle name="Forklarende tekst 2" xfId="4"/>
    <cellStyle name="God" xfId="17" builtinId="26" customBuiltin="1"/>
    <cellStyle name="Inndata" xfId="20" builtinId="20" customBuiltin="1"/>
    <cellStyle name="Koblet celle" xfId="23" builtinId="24" customBuiltin="1"/>
    <cellStyle name="Koblet celle 2" xfId="5"/>
    <cellStyle name="Komma" xfId="1" builtinId="3"/>
    <cellStyle name="Kontrollcelle" xfId="24" builtinId="23" customBuiltin="1"/>
    <cellStyle name="Merknad" xfId="26" builtinId="10" customBuiltin="1"/>
    <cellStyle name="Normal" xfId="0" builtinId="0"/>
    <cellStyle name="Normal 11" xfId="7"/>
    <cellStyle name="Normal 12" xfId="8"/>
    <cellStyle name="Normal 13" xfId="9"/>
    <cellStyle name="Normal 2" xfId="6"/>
    <cellStyle name="Normal 3" xfId="53"/>
    <cellStyle name="Normal 3 2" xfId="57"/>
    <cellStyle name="Normal 3 2 2" xfId="65"/>
    <cellStyle name="Normal 3 2_UKE_10_2015" xfId="79"/>
    <cellStyle name="Normal 3 3" xfId="61"/>
    <cellStyle name="Normal 3_UKE_10_2015" xfId="78"/>
    <cellStyle name="Normal 4" xfId="55"/>
    <cellStyle name="Normal 4 2" xfId="63"/>
    <cellStyle name="Normal 4_UKE_10_2015" xfId="80"/>
    <cellStyle name="Normal 5" xfId="59"/>
    <cellStyle name="Nøytral" xfId="19" builtinId="28" customBuiltin="1"/>
    <cellStyle name="Overskrift 1" xfId="13" builtinId="16" customBuiltin="1"/>
    <cellStyle name="Overskrift 2" xfId="14" builtinId="17" customBuiltin="1"/>
    <cellStyle name="Overskrift 3" xfId="15" builtinId="18" customBuiltin="1"/>
    <cellStyle name="Overskrift 4" xfId="16" builtinId="19" customBuiltin="1"/>
    <cellStyle name="Prosent" xfId="86" builtinId="5"/>
    <cellStyle name="Prosent 2" xfId="10"/>
    <cellStyle name="Tittel" xfId="12" builtinId="15" customBuiltin="1"/>
    <cellStyle name="Totalt" xfId="28" builtinId="25" customBuiltin="1"/>
    <cellStyle name="Tusenskille 2" xfId="11"/>
    <cellStyle name="Tusenskille 2 2" xfId="70"/>
    <cellStyle name="Tusenskille 3" xfId="54"/>
    <cellStyle name="Tusenskille 3 2" xfId="58"/>
    <cellStyle name="Tusenskille 3 2 2" xfId="66"/>
    <cellStyle name="Tusenskille 3 2 2 2" xfId="73"/>
    <cellStyle name="Tusenskille 3 2 3" xfId="72"/>
    <cellStyle name="Tusenskille 3 2_tot_14" xfId="67"/>
    <cellStyle name="Tusenskille 3 3" xfId="62"/>
    <cellStyle name="Tusenskille 3 3 2" xfId="74"/>
    <cellStyle name="Tusenskille 3 4" xfId="71"/>
    <cellStyle name="Tusenskille 3_tot_14" xfId="68"/>
    <cellStyle name="Tusenskille 4" xfId="56"/>
    <cellStyle name="Tusenskille 4 2" xfId="64"/>
    <cellStyle name="Tusenskille 4 2 2" xfId="76"/>
    <cellStyle name="Tusenskille 4 3" xfId="75"/>
    <cellStyle name="Tusenskille 4_tot_14" xfId="69"/>
    <cellStyle name="Tusenskille 5" xfId="60"/>
    <cellStyle name="Tusenskille 5 2" xfId="77"/>
    <cellStyle name="Utdata" xfId="21" builtinId="21" customBuiltin="1"/>
    <cellStyle name="Uthevingsfarge1" xfId="29" builtinId="29" customBuiltin="1"/>
    <cellStyle name="Uthevingsfarge2" xfId="33" builtinId="33" customBuiltin="1"/>
    <cellStyle name="Uthevingsfarge3" xfId="37" builtinId="37" customBuiltin="1"/>
    <cellStyle name="Uthevingsfarge4" xfId="41" builtinId="41" customBuiltin="1"/>
    <cellStyle name="Uthevingsfarge5" xfId="45" builtinId="45" customBuiltin="1"/>
    <cellStyle name="Uthevingsfarge6" xfId="49" builtinId="49" customBuiltin="1"/>
    <cellStyle name="Varseltekst" xfId="25" builtinId="11" customBuiltin="1"/>
  </cellStyles>
  <dxfs count="0"/>
  <tableStyles count="0" defaultTableStyle="TableStyleMedium9" defaultPivotStyle="PivotStyleLight16"/>
  <colors>
    <mruColors>
      <color rgb="FFFFFF66"/>
      <color rgb="FF008080"/>
      <color rgb="FF339966"/>
      <color rgb="FF3399FF"/>
      <color rgb="FFFFFF99"/>
      <color rgb="FF3B49B3"/>
      <color rgb="FF203B72"/>
      <color rgb="FFFF3300"/>
      <color rgb="FF3968C7"/>
      <color rgb="FF535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655713</xdr:colOff>
      <xdr:row>2</xdr:row>
      <xdr:rowOff>39703</xdr:rowOff>
    </xdr:from>
    <xdr:to>
      <xdr:col>9</xdr:col>
      <xdr:colOff>1130507</xdr:colOff>
      <xdr:row>5</xdr:row>
      <xdr:rowOff>182579</xdr:rowOff>
    </xdr:to>
    <xdr:pic>
      <xdr:nvPicPr>
        <xdr:cNvPr id="2" name="Picture 1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71452" y="536660"/>
          <a:ext cx="1791729" cy="68124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58"/>
  <sheetViews>
    <sheetView showGridLines="0" showZeros="0" tabSelected="1" showRuler="0" view="pageLayout" topLeftCell="B1" zoomScaleNormal="115" workbookViewId="0">
      <selection activeCell="B7" sqref="B7:K7"/>
    </sheetView>
  </sheetViews>
  <sheetFormatPr baseColWidth="10" defaultColWidth="0" defaultRowHeight="0" customHeight="1" zeroHeight="1" x14ac:dyDescent="0.35"/>
  <cols>
    <col min="1" max="1" width="0.54296875" style="69" customWidth="1"/>
    <col min="2" max="2" width="0.81640625" style="5" customWidth="1"/>
    <col min="3" max="3" width="32.26953125" style="5" customWidth="1"/>
    <col min="4" max="4" width="15" style="5" customWidth="1"/>
    <col min="5" max="5" width="16.26953125" style="5" bestFit="1" customWidth="1"/>
    <col min="6" max="6" width="13.54296875" style="5" customWidth="1"/>
    <col min="7" max="7" width="19.54296875" style="5" customWidth="1"/>
    <col min="8" max="8" width="18.26953125" style="5" customWidth="1"/>
    <col min="9" max="9" width="18.26953125" style="69" customWidth="1"/>
    <col min="10" max="10" width="18.26953125" style="69" bestFit="1" customWidth="1"/>
    <col min="11" max="11" width="0.54296875" style="5" customWidth="1"/>
    <col min="12" max="12" width="1.54296875" style="69" customWidth="1"/>
    <col min="13" max="13" width="1" style="69" hidden="1" customWidth="1"/>
    <col min="14" max="14" width="5.1796875" hidden="1" customWidth="1"/>
    <col min="15" max="16" width="0" hidden="1" customWidth="1"/>
  </cols>
  <sheetData>
    <row r="1" spans="2:13" s="69" customFormat="1" ht="7.9" customHeight="1" thickBot="1" x14ac:dyDescent="0.4"/>
    <row r="2" spans="2:13" ht="31.5" customHeight="1" thickTop="1" thickBot="1" x14ac:dyDescent="0.4">
      <c r="B2" s="413" t="s">
        <v>86</v>
      </c>
      <c r="C2" s="414"/>
      <c r="D2" s="414"/>
      <c r="E2" s="414"/>
      <c r="F2" s="414"/>
      <c r="G2" s="414"/>
      <c r="H2" s="414"/>
      <c r="I2" s="414"/>
      <c r="J2" s="414"/>
      <c r="K2" s="415"/>
      <c r="L2" s="181"/>
      <c r="M2" s="181"/>
    </row>
    <row r="3" spans="2:13" ht="14.9" customHeight="1" thickTop="1" x14ac:dyDescent="0.35">
      <c r="B3" s="6"/>
      <c r="C3" s="6"/>
      <c r="D3" s="6"/>
      <c r="E3" s="6"/>
      <c r="F3" s="6"/>
      <c r="G3" s="6"/>
      <c r="H3" s="6"/>
      <c r="I3" s="6"/>
      <c r="J3" s="115"/>
      <c r="K3" s="6"/>
      <c r="L3" s="115"/>
      <c r="M3" s="115"/>
    </row>
    <row r="4" spans="2:13" ht="14.9" customHeight="1" x14ac:dyDescent="0.35">
      <c r="B4" s="6"/>
      <c r="C4" s="6" t="s">
        <v>66</v>
      </c>
      <c r="D4" s="6"/>
      <c r="E4" s="6"/>
      <c r="F4" s="6"/>
      <c r="G4" s="6"/>
      <c r="H4" s="6"/>
      <c r="I4" s="6"/>
      <c r="J4" s="115"/>
      <c r="K4" s="6"/>
      <c r="L4" s="115"/>
      <c r="M4" s="115"/>
    </row>
    <row r="5" spans="2:13" ht="14.15" customHeight="1" x14ac:dyDescent="0.35">
      <c r="B5" s="6"/>
      <c r="C5" s="6"/>
      <c r="D5" s="6"/>
      <c r="E5" s="6"/>
      <c r="F5" s="6"/>
      <c r="G5" s="6"/>
      <c r="H5" s="6"/>
      <c r="I5" s="6"/>
      <c r="J5" s="115"/>
      <c r="K5" s="6"/>
      <c r="L5" s="115"/>
      <c r="M5" s="115"/>
    </row>
    <row r="6" spans="2:13" s="8" customFormat="1" ht="17.149999999999999" customHeight="1" thickBot="1" x14ac:dyDescent="0.4">
      <c r="B6" s="7"/>
      <c r="C6" s="62" t="s">
        <v>0</v>
      </c>
      <c r="D6" s="7"/>
      <c r="E6" s="7"/>
      <c r="F6" s="7"/>
      <c r="G6" s="7"/>
      <c r="H6" s="7"/>
      <c r="I6" s="7"/>
      <c r="J6" s="7"/>
      <c r="K6" s="7"/>
      <c r="L6" s="7"/>
      <c r="M6" s="7"/>
    </row>
    <row r="7" spans="2:13" s="8" customFormat="1" ht="17.149999999999999" customHeight="1" thickTop="1" x14ac:dyDescent="0.35">
      <c r="B7" s="404"/>
      <c r="C7" s="405"/>
      <c r="D7" s="405"/>
      <c r="E7" s="405"/>
      <c r="F7" s="405"/>
      <c r="G7" s="405"/>
      <c r="H7" s="405"/>
      <c r="I7" s="405"/>
      <c r="J7" s="405"/>
      <c r="K7" s="406"/>
      <c r="L7" s="191"/>
      <c r="M7" s="191"/>
    </row>
    <row r="8" spans="2:13" ht="12" customHeight="1" thickBot="1" x14ac:dyDescent="0.4">
      <c r="B8" s="116"/>
      <c r="C8" s="115"/>
      <c r="D8" s="115"/>
      <c r="E8" s="115"/>
      <c r="F8" s="115"/>
      <c r="G8" s="115"/>
      <c r="H8" s="115"/>
      <c r="I8" s="115"/>
      <c r="J8" s="115"/>
      <c r="K8" s="117"/>
      <c r="L8" s="115"/>
      <c r="M8" s="115"/>
    </row>
    <row r="9" spans="2:13" s="3" customFormat="1" ht="14.15" customHeight="1" thickBot="1" x14ac:dyDescent="0.4">
      <c r="B9" s="114"/>
      <c r="C9" s="395" t="s">
        <v>2</v>
      </c>
      <c r="D9" s="396"/>
      <c r="E9" s="395" t="s">
        <v>20</v>
      </c>
      <c r="F9" s="396"/>
      <c r="G9" s="395" t="s">
        <v>21</v>
      </c>
      <c r="H9" s="396"/>
      <c r="I9" s="153"/>
      <c r="J9" s="153"/>
      <c r="K9" s="112"/>
      <c r="L9" s="133"/>
      <c r="M9" s="133"/>
    </row>
    <row r="10" spans="2:13" ht="14.15" customHeight="1" x14ac:dyDescent="0.35">
      <c r="B10" s="116"/>
      <c r="C10" s="161"/>
      <c r="D10" s="161"/>
      <c r="E10" s="161" t="s">
        <v>5</v>
      </c>
      <c r="F10" s="219">
        <v>98080</v>
      </c>
      <c r="G10" s="162" t="s">
        <v>25</v>
      </c>
      <c r="H10" s="219">
        <v>26006</v>
      </c>
      <c r="I10" s="163"/>
      <c r="J10" s="163"/>
      <c r="K10" s="112"/>
      <c r="L10" s="133"/>
      <c r="M10" s="133"/>
    </row>
    <row r="11" spans="2:13" ht="15.75" customHeight="1" x14ac:dyDescent="0.35">
      <c r="B11" s="116"/>
      <c r="C11" s="162" t="s">
        <v>27</v>
      </c>
      <c r="D11" s="166">
        <v>328697</v>
      </c>
      <c r="E11" s="162" t="s">
        <v>6</v>
      </c>
      <c r="F11" s="166">
        <v>211414</v>
      </c>
      <c r="G11" s="162" t="s">
        <v>79</v>
      </c>
      <c r="H11" s="166">
        <v>145744</v>
      </c>
      <c r="I11" s="163"/>
      <c r="J11" s="163"/>
      <c r="K11" s="112"/>
      <c r="L11" s="133"/>
      <c r="M11" s="133"/>
    </row>
    <row r="12" spans="2:13" ht="14.25" customHeight="1" x14ac:dyDescent="0.35">
      <c r="B12" s="116"/>
      <c r="C12" s="162" t="s">
        <v>3</v>
      </c>
      <c r="D12" s="166">
        <v>316697</v>
      </c>
      <c r="E12" s="162" t="s">
        <v>94</v>
      </c>
      <c r="F12" s="166">
        <v>19203</v>
      </c>
      <c r="G12" s="162" t="s">
        <v>80</v>
      </c>
      <c r="H12" s="166">
        <v>24664</v>
      </c>
      <c r="I12" s="163"/>
      <c r="J12" s="163"/>
      <c r="K12" s="112"/>
      <c r="L12" s="133"/>
      <c r="M12" s="133"/>
    </row>
    <row r="13" spans="2:13" ht="15.75" customHeight="1" thickBot="1" x14ac:dyDescent="0.4">
      <c r="B13" s="116"/>
      <c r="C13" s="162" t="s">
        <v>114</v>
      </c>
      <c r="D13" s="166">
        <v>100606</v>
      </c>
      <c r="E13" s="214"/>
      <c r="F13" s="215"/>
      <c r="G13" s="164" t="s">
        <v>15</v>
      </c>
      <c r="H13" s="220">
        <v>15000</v>
      </c>
      <c r="I13" s="163"/>
      <c r="J13" s="163"/>
      <c r="K13" s="112"/>
      <c r="L13" s="133"/>
      <c r="M13" s="133"/>
    </row>
    <row r="14" spans="2:13" ht="14.15" customHeight="1" thickBot="1" x14ac:dyDescent="0.4">
      <c r="B14" s="116"/>
      <c r="C14" s="118" t="s">
        <v>4</v>
      </c>
      <c r="D14" s="167">
        <f>SUM(D11:D13)</f>
        <v>746000</v>
      </c>
      <c r="E14" s="118" t="s">
        <v>7</v>
      </c>
      <c r="F14" s="167">
        <f>SUM(F10:F13)</f>
        <v>328697</v>
      </c>
      <c r="G14" s="118" t="s">
        <v>6</v>
      </c>
      <c r="H14" s="167">
        <f>SUM(H10:H13)</f>
        <v>211414</v>
      </c>
      <c r="I14" s="163"/>
      <c r="J14" s="163"/>
      <c r="K14" s="117"/>
      <c r="L14" s="115"/>
      <c r="M14" s="115"/>
    </row>
    <row r="15" spans="2:13" s="16" customFormat="1" ht="15" customHeight="1" x14ac:dyDescent="0.35">
      <c r="B15" s="119"/>
      <c r="C15" s="275" t="s">
        <v>115</v>
      </c>
      <c r="D15" s="275"/>
      <c r="E15" s="275"/>
      <c r="F15" s="275"/>
      <c r="G15" s="275"/>
      <c r="H15" s="165"/>
      <c r="I15" s="165"/>
      <c r="J15" s="165"/>
      <c r="K15" s="121"/>
      <c r="L15" s="120"/>
      <c r="M15" s="120"/>
    </row>
    <row r="16" spans="2:13" ht="15" customHeight="1" thickBot="1" x14ac:dyDescent="0.4">
      <c r="B16" s="122"/>
      <c r="C16" s="213"/>
      <c r="D16" s="213"/>
      <c r="E16" s="213"/>
      <c r="F16" s="213"/>
      <c r="G16" s="213"/>
      <c r="H16" s="307"/>
      <c r="I16" s="213"/>
      <c r="J16" s="186"/>
      <c r="K16" s="124"/>
      <c r="L16" s="115"/>
      <c r="M16" s="115"/>
    </row>
    <row r="17" spans="1:13" ht="21.75" customHeight="1" x14ac:dyDescent="0.35">
      <c r="B17" s="397" t="s">
        <v>8</v>
      </c>
      <c r="C17" s="398"/>
      <c r="D17" s="398"/>
      <c r="E17" s="398"/>
      <c r="F17" s="398"/>
      <c r="G17" s="398"/>
      <c r="H17" s="398"/>
      <c r="I17" s="398"/>
      <c r="J17" s="398"/>
      <c r="K17" s="399"/>
      <c r="L17" s="191"/>
      <c r="M17" s="191"/>
    </row>
    <row r="18" spans="1:13" ht="12" customHeight="1" thickBot="1" x14ac:dyDescent="0.4">
      <c r="B18" s="116"/>
      <c r="C18" s="216"/>
      <c r="D18" s="115"/>
      <c r="E18" s="115"/>
      <c r="F18" s="115"/>
      <c r="G18" s="115"/>
      <c r="H18" s="115"/>
      <c r="I18" s="115"/>
      <c r="J18" s="115"/>
      <c r="K18" s="117"/>
      <c r="L18" s="115"/>
      <c r="M18" s="115"/>
    </row>
    <row r="19" spans="1:13" ht="57" customHeight="1" thickBot="1" x14ac:dyDescent="0.4">
      <c r="A19" s="3"/>
      <c r="B19" s="114"/>
      <c r="C19" s="174" t="s">
        <v>19</v>
      </c>
      <c r="D19" s="308" t="s">
        <v>70</v>
      </c>
      <c r="E19" s="318" t="s">
        <v>108</v>
      </c>
      <c r="F19" s="328" t="s">
        <v>125</v>
      </c>
      <c r="G19" s="337" t="s">
        <v>126</v>
      </c>
      <c r="H19" s="337" t="s">
        <v>69</v>
      </c>
      <c r="I19" s="337" t="s">
        <v>62</v>
      </c>
      <c r="J19" s="340" t="s">
        <v>127</v>
      </c>
      <c r="K19" s="113"/>
      <c r="L19" s="4"/>
      <c r="M19" s="4"/>
    </row>
    <row r="20" spans="1:13" ht="14.15" customHeight="1" x14ac:dyDescent="0.35">
      <c r="B20" s="116"/>
      <c r="C20" s="236" t="s">
        <v>16</v>
      </c>
      <c r="D20" s="309">
        <f>D22+D21</f>
        <v>98984</v>
      </c>
      <c r="E20" s="319">
        <f>E22+E21</f>
        <v>98269</v>
      </c>
      <c r="F20" s="329">
        <f>F22+F21</f>
        <v>2106.9650299999998</v>
      </c>
      <c r="G20" s="319">
        <f>G21+G22</f>
        <v>92900.892850000004</v>
      </c>
      <c r="H20" s="319"/>
      <c r="I20" s="319">
        <f>I22+I21</f>
        <v>5368.107149999998</v>
      </c>
      <c r="J20" s="341">
        <f>J22+J21</f>
        <v>99818.348880000005</v>
      </c>
      <c r="K20" s="125"/>
      <c r="L20" s="153"/>
      <c r="M20" s="153"/>
    </row>
    <row r="21" spans="1:13" ht="14.15" customHeight="1" x14ac:dyDescent="0.35">
      <c r="B21" s="116"/>
      <c r="C21" s="237" t="s">
        <v>12</v>
      </c>
      <c r="D21" s="310">
        <v>98234</v>
      </c>
      <c r="E21" s="320">
        <v>97459</v>
      </c>
      <c r="F21" s="330">
        <v>2106.9365299999999</v>
      </c>
      <c r="G21" s="320">
        <v>92146.461320000002</v>
      </c>
      <c r="H21" s="320"/>
      <c r="I21" s="320">
        <f>E21-G21</f>
        <v>5312.5386799999978</v>
      </c>
      <c r="J21" s="342">
        <v>99134.838170000003</v>
      </c>
      <c r="K21" s="125"/>
      <c r="L21" s="153"/>
      <c r="M21" s="153"/>
    </row>
    <row r="22" spans="1:13" ht="14.15" customHeight="1" thickBot="1" x14ac:dyDescent="0.4">
      <c r="B22" s="116"/>
      <c r="C22" s="238" t="s">
        <v>11</v>
      </c>
      <c r="D22" s="311">
        <v>750</v>
      </c>
      <c r="E22" s="321">
        <v>810</v>
      </c>
      <c r="F22" s="331">
        <v>2.8500000000000001E-2</v>
      </c>
      <c r="G22" s="321">
        <v>754.43152999999995</v>
      </c>
      <c r="H22" s="321"/>
      <c r="I22" s="320">
        <f>E22-G22</f>
        <v>55.568470000000048</v>
      </c>
      <c r="J22" s="342">
        <v>683.51071000000002</v>
      </c>
      <c r="K22" s="125"/>
      <c r="L22" s="153"/>
      <c r="M22" s="153"/>
    </row>
    <row r="23" spans="1:13" ht="14.15" customHeight="1" x14ac:dyDescent="0.35">
      <c r="B23" s="116"/>
      <c r="C23" s="236" t="s">
        <v>17</v>
      </c>
      <c r="D23" s="309">
        <f>D31+D30+D24</f>
        <v>221179</v>
      </c>
      <c r="E23" s="319">
        <f>E31+E30+E24</f>
        <v>204250</v>
      </c>
      <c r="F23" s="329">
        <f>F31+F30+F24</f>
        <v>669.24168999999983</v>
      </c>
      <c r="G23" s="319">
        <f>G24+G30+G31</f>
        <v>208989.76586800002</v>
      </c>
      <c r="H23" s="319"/>
      <c r="I23" s="319">
        <f>I24+I30+I31</f>
        <v>-4739.7658679999986</v>
      </c>
      <c r="J23" s="341">
        <f>J24+J30+J31</f>
        <v>235536.70630000002</v>
      </c>
      <c r="K23" s="125"/>
      <c r="L23" s="153"/>
      <c r="M23" s="153"/>
    </row>
    <row r="24" spans="1:13" ht="15" customHeight="1" x14ac:dyDescent="0.35">
      <c r="A24" s="21"/>
      <c r="B24" s="126"/>
      <c r="C24" s="243" t="s">
        <v>81</v>
      </c>
      <c r="D24" s="312">
        <f>D25+D26+D27+D28+D29</f>
        <v>166655</v>
      </c>
      <c r="E24" s="322">
        <f>E25+E26+E27+E28+E29</f>
        <v>159379</v>
      </c>
      <c r="F24" s="332">
        <f>F25+F26+F27+F28</f>
        <v>576.26206999999988</v>
      </c>
      <c r="G24" s="322">
        <f>G25+G26+G27+G28</f>
        <v>167107.256658</v>
      </c>
      <c r="H24" s="322"/>
      <c r="I24" s="322">
        <f>I25+I26+I27+I28+I29</f>
        <v>-7728.2566579999984</v>
      </c>
      <c r="J24" s="343">
        <f>J25+J26+J27+J28+J29</f>
        <v>183199.58535000001</v>
      </c>
      <c r="K24" s="125"/>
      <c r="L24" s="153"/>
      <c r="M24" s="153"/>
    </row>
    <row r="25" spans="1:13" ht="14.15" customHeight="1" x14ac:dyDescent="0.35">
      <c r="A25" s="22"/>
      <c r="B25" s="127"/>
      <c r="C25" s="242" t="s">
        <v>22</v>
      </c>
      <c r="D25" s="313">
        <v>42498</v>
      </c>
      <c r="E25" s="323">
        <v>40873</v>
      </c>
      <c r="F25" s="333">
        <v>310.13312999999999</v>
      </c>
      <c r="G25" s="323">
        <v>45455.108890000003</v>
      </c>
      <c r="H25" s="323">
        <v>3093</v>
      </c>
      <c r="I25" s="323">
        <f>E25-G25+H25</f>
        <v>-1489.1088900000032</v>
      </c>
      <c r="J25" s="344">
        <f>53987.37952-3020</f>
        <v>50967.379520000002</v>
      </c>
      <c r="K25" s="125"/>
      <c r="L25" s="153"/>
      <c r="M25" s="153"/>
    </row>
    <row r="26" spans="1:13" ht="14.15" customHeight="1" x14ac:dyDescent="0.35">
      <c r="A26" s="22"/>
      <c r="B26" s="127"/>
      <c r="C26" s="242" t="s">
        <v>59</v>
      </c>
      <c r="D26" s="313">
        <v>42191</v>
      </c>
      <c r="E26" s="323">
        <v>39407</v>
      </c>
      <c r="F26" s="333">
        <v>235.42591999999999</v>
      </c>
      <c r="G26" s="323">
        <v>46862.021939999999</v>
      </c>
      <c r="H26" s="323">
        <v>4969</v>
      </c>
      <c r="I26" s="323">
        <f>E26-G26+H26</f>
        <v>-2486.0219399999987</v>
      </c>
      <c r="J26" s="344">
        <f>52732.68703-5126</f>
        <v>47606.687030000001</v>
      </c>
      <c r="K26" s="125"/>
      <c r="L26" s="153"/>
      <c r="M26" s="153"/>
    </row>
    <row r="27" spans="1:13" ht="14.15" customHeight="1" x14ac:dyDescent="0.35">
      <c r="A27" s="22"/>
      <c r="B27" s="127"/>
      <c r="C27" s="242" t="s">
        <v>60</v>
      </c>
      <c r="D27" s="313">
        <v>40130</v>
      </c>
      <c r="E27" s="323">
        <v>40268</v>
      </c>
      <c r="F27" s="333">
        <v>28.450980000000001</v>
      </c>
      <c r="G27" s="323">
        <v>44373.147191999997</v>
      </c>
      <c r="H27" s="323">
        <v>4485</v>
      </c>
      <c r="I27" s="323">
        <f>E27-G27+H27</f>
        <v>379.85280800000328</v>
      </c>
      <c r="J27" s="344">
        <f>45297.02484-4259</f>
        <v>41038.024839999998</v>
      </c>
      <c r="K27" s="125"/>
      <c r="L27" s="153"/>
      <c r="M27" s="153"/>
    </row>
    <row r="28" spans="1:13" ht="14.15" customHeight="1" x14ac:dyDescent="0.35">
      <c r="A28" s="22"/>
      <c r="B28" s="127"/>
      <c r="C28" s="242" t="s">
        <v>83</v>
      </c>
      <c r="D28" s="313">
        <v>26836</v>
      </c>
      <c r="E28" s="323">
        <v>25717</v>
      </c>
      <c r="F28" s="333">
        <v>2.25204</v>
      </c>
      <c r="G28" s="323">
        <v>30416.978636</v>
      </c>
      <c r="H28" s="323">
        <v>2252</v>
      </c>
      <c r="I28" s="323">
        <f>E28-G28+H28</f>
        <v>-2447.9786359999998</v>
      </c>
      <c r="J28" s="344">
        <f>31182.49396-3066</f>
        <v>28116.49396</v>
      </c>
      <c r="K28" s="125"/>
      <c r="L28" s="153"/>
      <c r="M28" s="153"/>
    </row>
    <row r="29" spans="1:13" ht="14.15" customHeight="1" x14ac:dyDescent="0.35">
      <c r="A29" s="22"/>
      <c r="B29" s="127"/>
      <c r="C29" s="242" t="s">
        <v>84</v>
      </c>
      <c r="D29" s="313">
        <v>15000</v>
      </c>
      <c r="E29" s="323">
        <v>13114</v>
      </c>
      <c r="F29" s="333">
        <v>119</v>
      </c>
      <c r="G29" s="323">
        <f>H25+H26+H27+H28</f>
        <v>14799</v>
      </c>
      <c r="H29" s="323"/>
      <c r="I29" s="323">
        <f>E29-G29</f>
        <v>-1685</v>
      </c>
      <c r="J29" s="344">
        <v>15471</v>
      </c>
      <c r="K29" s="125"/>
      <c r="L29" s="153"/>
      <c r="M29" s="153"/>
    </row>
    <row r="30" spans="1:13" ht="14.15" customHeight="1" x14ac:dyDescent="0.35">
      <c r="A30" s="23"/>
      <c r="B30" s="126"/>
      <c r="C30" s="243" t="s">
        <v>18</v>
      </c>
      <c r="D30" s="312">
        <v>26088</v>
      </c>
      <c r="E30" s="322">
        <v>25677</v>
      </c>
      <c r="F30" s="332"/>
      <c r="G30" s="322">
        <v>22384.729950000001</v>
      </c>
      <c r="H30" s="323"/>
      <c r="I30" s="347">
        <f>E30-G30</f>
        <v>3292.2700499999992</v>
      </c>
      <c r="J30" s="345">
        <v>25459</v>
      </c>
      <c r="K30" s="125"/>
      <c r="L30" s="153"/>
      <c r="M30" s="153"/>
    </row>
    <row r="31" spans="1:13" ht="14.15" customHeight="1" x14ac:dyDescent="0.35">
      <c r="A31" s="23"/>
      <c r="B31" s="126"/>
      <c r="C31" s="243" t="s">
        <v>82</v>
      </c>
      <c r="D31" s="312">
        <f>D32+D33</f>
        <v>28436</v>
      </c>
      <c r="E31" s="322">
        <f>E32+E33</f>
        <v>19194</v>
      </c>
      <c r="F31" s="332">
        <v>92.979619999999997</v>
      </c>
      <c r="G31" s="322">
        <f>G32</f>
        <v>19497.779259999999</v>
      </c>
      <c r="H31" s="323"/>
      <c r="I31" s="322">
        <f>I32+I33</f>
        <v>-303.77925999999934</v>
      </c>
      <c r="J31" s="343">
        <f>J32</f>
        <v>26878.120949999997</v>
      </c>
      <c r="K31" s="125"/>
      <c r="L31" s="153"/>
      <c r="M31" s="153"/>
    </row>
    <row r="32" spans="1:13" ht="14.15" customHeight="1" x14ac:dyDescent="0.35">
      <c r="A32" s="22"/>
      <c r="B32" s="127"/>
      <c r="C32" s="242" t="s">
        <v>10</v>
      </c>
      <c r="D32" s="313">
        <v>26596</v>
      </c>
      <c r="E32" s="323">
        <v>17354</v>
      </c>
      <c r="F32" s="333">
        <v>90</v>
      </c>
      <c r="G32" s="323">
        <f>23126.77926-G36</f>
        <v>19497.779259999999</v>
      </c>
      <c r="H32" s="323">
        <v>1472</v>
      </c>
      <c r="I32" s="323">
        <f>E32-G32+H32</f>
        <v>-671.77925999999934</v>
      </c>
      <c r="J32" s="344">
        <f>32966.12095-J36</f>
        <v>26878.120949999997</v>
      </c>
      <c r="K32" s="125"/>
      <c r="L32" s="153"/>
      <c r="M32" s="153"/>
    </row>
    <row r="33" spans="1:13" ht="14.15" customHeight="1" thickBot="1" x14ac:dyDescent="0.4">
      <c r="A33" s="22"/>
      <c r="B33" s="127"/>
      <c r="C33" s="277" t="s">
        <v>85</v>
      </c>
      <c r="D33" s="314">
        <v>1840</v>
      </c>
      <c r="E33" s="324">
        <v>1840</v>
      </c>
      <c r="F33" s="334">
        <v>3</v>
      </c>
      <c r="G33" s="324">
        <f>H32</f>
        <v>1472</v>
      </c>
      <c r="H33" s="324"/>
      <c r="I33" s="324">
        <f t="shared" ref="I33:I37" si="0">E33-G33</f>
        <v>368</v>
      </c>
      <c r="J33" s="346">
        <v>950</v>
      </c>
      <c r="K33" s="125"/>
      <c r="L33" s="153"/>
      <c r="M33" s="153"/>
    </row>
    <row r="34" spans="1:13" ht="15.75" customHeight="1" thickBot="1" x14ac:dyDescent="0.4">
      <c r="B34" s="116"/>
      <c r="C34" s="170" t="s">
        <v>128</v>
      </c>
      <c r="D34" s="315">
        <v>3000</v>
      </c>
      <c r="E34" s="325">
        <v>3000</v>
      </c>
      <c r="F34" s="285">
        <v>0</v>
      </c>
      <c r="G34" s="325">
        <v>2846.7276320000001</v>
      </c>
      <c r="H34" s="325"/>
      <c r="I34" s="325">
        <f t="shared" si="0"/>
        <v>153.27236799999991</v>
      </c>
      <c r="J34" s="278">
        <v>3941.0522500000002</v>
      </c>
      <c r="K34" s="125"/>
      <c r="L34" s="153"/>
      <c r="M34" s="153"/>
    </row>
    <row r="35" spans="1:13" ht="14.15" customHeight="1" thickBot="1" x14ac:dyDescent="0.4">
      <c r="B35" s="116"/>
      <c r="C35" s="170" t="s">
        <v>13</v>
      </c>
      <c r="D35" s="316">
        <v>793</v>
      </c>
      <c r="E35" s="326">
        <v>793</v>
      </c>
      <c r="F35" s="326">
        <v>2.2945000000000002</v>
      </c>
      <c r="G35" s="326">
        <v>548.66337999999996</v>
      </c>
      <c r="H35" s="326"/>
      <c r="I35" s="325">
        <f t="shared" si="0"/>
        <v>244.33662000000004</v>
      </c>
      <c r="J35" s="278">
        <v>857.81457999999998</v>
      </c>
      <c r="K35" s="125"/>
      <c r="L35" s="153"/>
      <c r="M35" s="153"/>
    </row>
    <row r="36" spans="1:13" ht="17.25" customHeight="1" thickBot="1" x14ac:dyDescent="0.4">
      <c r="B36" s="116"/>
      <c r="C36" s="170" t="s">
        <v>71</v>
      </c>
      <c r="D36" s="316">
        <v>3000</v>
      </c>
      <c r="E36" s="326">
        <v>3000</v>
      </c>
      <c r="F36" s="326"/>
      <c r="G36" s="326">
        <v>3629</v>
      </c>
      <c r="H36" s="338"/>
      <c r="I36" s="326">
        <f t="shared" si="0"/>
        <v>-629</v>
      </c>
      <c r="J36" s="276">
        <v>6088</v>
      </c>
      <c r="K36" s="125"/>
      <c r="L36" s="153"/>
      <c r="M36" s="153"/>
    </row>
    <row r="37" spans="1:13" ht="17.25" customHeight="1" thickBot="1" x14ac:dyDescent="0.4">
      <c r="B37" s="116"/>
      <c r="C37" s="170" t="s">
        <v>65</v>
      </c>
      <c r="D37" s="316">
        <v>7000</v>
      </c>
      <c r="E37" s="326">
        <v>7000</v>
      </c>
      <c r="F37" s="326">
        <v>1.6879200000000001</v>
      </c>
      <c r="G37" s="326">
        <v>7000</v>
      </c>
      <c r="H37" s="326"/>
      <c r="I37" s="325">
        <f t="shared" si="0"/>
        <v>0</v>
      </c>
      <c r="J37" s="278">
        <v>7000</v>
      </c>
      <c r="K37" s="125"/>
      <c r="L37" s="153"/>
      <c r="M37" s="153"/>
    </row>
    <row r="38" spans="1:13" ht="15" customHeight="1" thickBot="1" x14ac:dyDescent="0.4">
      <c r="B38" s="116"/>
      <c r="C38" s="170" t="s">
        <v>120</v>
      </c>
      <c r="D38" s="316"/>
      <c r="E38" s="326"/>
      <c r="F38" s="326"/>
      <c r="G38" s="326"/>
      <c r="H38" s="326"/>
      <c r="I38" s="325"/>
      <c r="J38" s="278">
        <v>1345</v>
      </c>
      <c r="K38" s="125"/>
      <c r="L38" s="153"/>
      <c r="M38" s="153"/>
    </row>
    <row r="39" spans="1:13" ht="14.15" customHeight="1" thickBot="1" x14ac:dyDescent="0.4">
      <c r="B39" s="116"/>
      <c r="C39" s="149" t="s">
        <v>14</v>
      </c>
      <c r="D39" s="316">
        <v>0</v>
      </c>
      <c r="E39" s="326">
        <v>0</v>
      </c>
      <c r="F39" s="335">
        <v>2</v>
      </c>
      <c r="G39" s="326">
        <v>87</v>
      </c>
      <c r="H39" s="326"/>
      <c r="I39" s="325">
        <f>E39-G39</f>
        <v>-87</v>
      </c>
      <c r="J39" s="278">
        <v>407</v>
      </c>
      <c r="K39" s="125"/>
      <c r="L39" s="153"/>
      <c r="M39" s="153"/>
    </row>
    <row r="40" spans="1:13" ht="16.5" customHeight="1" thickBot="1" x14ac:dyDescent="0.4">
      <c r="B40" s="116"/>
      <c r="C40" s="175" t="s">
        <v>9</v>
      </c>
      <c r="D40" s="317">
        <f>D20+D23+D34+D35+D36+D37+D39</f>
        <v>333956</v>
      </c>
      <c r="E40" s="327">
        <f>E20+E23+E34+E35+E36+E37+E39</f>
        <v>316312</v>
      </c>
      <c r="F40" s="336">
        <f>F20+F23+F34+F35+F37+F39+F36</f>
        <v>2782.1891399999995</v>
      </c>
      <c r="G40" s="327">
        <f>G20+G23+G34+G35+G36+G37+G39</f>
        <v>316002.04973000003</v>
      </c>
      <c r="H40" s="339">
        <f>H25+H26+H27+H28+H32</f>
        <v>16271</v>
      </c>
      <c r="I40" s="339">
        <f>I20+I23+I34+I35+I36+I37+I39</f>
        <v>309.95026999999936</v>
      </c>
      <c r="J40" s="193">
        <f>J20+J23+J34+J35+J36+J37+J38+J39</f>
        <v>354993.92201000004</v>
      </c>
      <c r="K40" s="125"/>
      <c r="L40" s="153"/>
      <c r="M40" s="153"/>
    </row>
    <row r="41" spans="1:13" ht="14.15" customHeight="1" x14ac:dyDescent="0.35">
      <c r="A41" s="16"/>
      <c r="B41" s="119"/>
      <c r="C41" s="120" t="s">
        <v>95</v>
      </c>
      <c r="D41" s="128"/>
      <c r="E41" s="128"/>
      <c r="F41" s="168"/>
      <c r="G41" s="168"/>
      <c r="H41" s="160"/>
      <c r="I41" s="160"/>
      <c r="J41" s="160"/>
      <c r="K41" s="121"/>
      <c r="L41" s="120"/>
      <c r="M41" s="120"/>
    </row>
    <row r="42" spans="1:13" s="16" customFormat="1" ht="14.15" customHeight="1" x14ac:dyDescent="0.35">
      <c r="B42" s="119"/>
      <c r="C42" s="129" t="s">
        <v>96</v>
      </c>
      <c r="D42" s="128"/>
      <c r="E42" s="128"/>
      <c r="F42" s="128"/>
      <c r="G42" s="168"/>
      <c r="H42" s="153"/>
      <c r="I42" s="153"/>
      <c r="J42" s="153"/>
      <c r="K42" s="121"/>
      <c r="L42" s="120"/>
      <c r="M42" s="120"/>
    </row>
    <row r="43" spans="1:13" s="16" customFormat="1" ht="14.15" customHeight="1" x14ac:dyDescent="0.35">
      <c r="B43" s="119"/>
      <c r="C43" s="188" t="s">
        <v>129</v>
      </c>
      <c r="D43" s="190"/>
      <c r="E43" s="190"/>
      <c r="F43" s="190"/>
      <c r="G43" s="128"/>
      <c r="H43" s="153"/>
      <c r="I43" s="153"/>
      <c r="J43" s="115"/>
      <c r="K43" s="121"/>
      <c r="L43" s="120"/>
      <c r="M43" s="120"/>
    </row>
    <row r="44" spans="1:13" s="16" customFormat="1" ht="15" thickBot="1" x14ac:dyDescent="0.4">
      <c r="B44" s="130"/>
      <c r="C44" s="16" t="s">
        <v>109</v>
      </c>
      <c r="D44" s="283"/>
      <c r="E44" s="283"/>
      <c r="F44" s="283"/>
      <c r="G44" s="284"/>
      <c r="H44" s="102"/>
      <c r="I44" s="102"/>
      <c r="J44" s="151"/>
      <c r="K44" s="132"/>
      <c r="L44" s="120"/>
      <c r="M44" s="120"/>
    </row>
    <row r="45" spans="1:13" ht="12" customHeight="1" thickTop="1" x14ac:dyDescent="0.35">
      <c r="B45" s="6"/>
      <c r="C45" s="202"/>
      <c r="D45" s="115"/>
      <c r="E45" s="6"/>
      <c r="F45" s="38"/>
      <c r="G45" s="6"/>
      <c r="H45" s="6"/>
      <c r="I45" s="6"/>
      <c r="J45" s="115"/>
      <c r="K45" s="6"/>
      <c r="L45" s="115"/>
      <c r="M45" s="115"/>
    </row>
    <row r="46" spans="1:13" ht="19.5" customHeight="1" thickBot="1" x14ac:dyDescent="0.4">
      <c r="B46" s="8"/>
      <c r="C46" s="63" t="s">
        <v>30</v>
      </c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ht="17.149999999999999" customHeight="1" thickTop="1" x14ac:dyDescent="0.35">
      <c r="B47" s="404" t="s">
        <v>1</v>
      </c>
      <c r="C47" s="405"/>
      <c r="D47" s="405"/>
      <c r="E47" s="405"/>
      <c r="F47" s="405"/>
      <c r="G47" s="405"/>
      <c r="H47" s="405"/>
      <c r="I47" s="405"/>
      <c r="J47" s="405"/>
      <c r="K47" s="406"/>
      <c r="L47" s="191"/>
      <c r="M47" s="191"/>
    </row>
    <row r="48" spans="1:13" ht="12" customHeight="1" thickBot="1" x14ac:dyDescent="0.4">
      <c r="B48" s="116"/>
      <c r="C48" s="133"/>
      <c r="D48" s="134"/>
      <c r="E48" s="134"/>
      <c r="F48" s="134"/>
      <c r="G48" s="134"/>
      <c r="H48" s="115"/>
      <c r="I48" s="115"/>
      <c r="J48" s="115"/>
      <c r="K48" s="117"/>
      <c r="L48" s="115"/>
      <c r="M48" s="115"/>
    </row>
    <row r="49" spans="2:13" ht="14.15" customHeight="1" thickBot="1" x14ac:dyDescent="0.4">
      <c r="B49" s="116"/>
      <c r="C49" s="387" t="s">
        <v>2</v>
      </c>
      <c r="D49" s="388"/>
      <c r="E49" s="135"/>
      <c r="F49" s="135"/>
      <c r="G49" s="135"/>
      <c r="H49" s="115"/>
      <c r="I49" s="115"/>
      <c r="J49" s="115"/>
      <c r="K49" s="117"/>
      <c r="L49" s="115"/>
      <c r="M49" s="115"/>
    </row>
    <row r="50" spans="2:13" ht="14.15" customHeight="1" thickBot="1" x14ac:dyDescent="0.4">
      <c r="B50" s="116"/>
      <c r="C50" s="136" t="s">
        <v>27</v>
      </c>
      <c r="D50" s="223">
        <v>13755</v>
      </c>
      <c r="E50" s="135"/>
      <c r="F50" s="135"/>
      <c r="G50" s="135"/>
      <c r="H50" s="115"/>
      <c r="I50" s="115"/>
      <c r="J50" s="115"/>
      <c r="K50" s="117"/>
      <c r="L50" s="115"/>
      <c r="M50" s="115"/>
    </row>
    <row r="51" spans="2:13" ht="14.15" customHeight="1" thickBot="1" x14ac:dyDescent="0.4">
      <c r="B51" s="116"/>
      <c r="C51" s="136" t="s">
        <v>3</v>
      </c>
      <c r="D51" s="223">
        <v>12225</v>
      </c>
      <c r="E51" s="135"/>
      <c r="F51" s="135"/>
      <c r="G51" s="173"/>
      <c r="H51" s="115"/>
      <c r="I51" s="115"/>
      <c r="J51" s="115"/>
      <c r="K51" s="117"/>
      <c r="L51" s="115"/>
      <c r="M51" s="115"/>
    </row>
    <row r="52" spans="2:13" ht="14.15" customHeight="1" thickBot="1" x14ac:dyDescent="0.4">
      <c r="B52" s="116"/>
      <c r="C52" s="136" t="s">
        <v>28</v>
      </c>
      <c r="D52" s="223">
        <v>1020</v>
      </c>
      <c r="E52" s="135"/>
      <c r="F52" s="135"/>
      <c r="G52" s="135"/>
      <c r="H52" s="115"/>
      <c r="I52" s="115"/>
      <c r="J52" s="115"/>
      <c r="K52" s="117"/>
      <c r="L52" s="115"/>
      <c r="M52" s="115"/>
    </row>
    <row r="53" spans="2:13" ht="14.15" customHeight="1" thickBot="1" x14ac:dyDescent="0.4">
      <c r="B53" s="116"/>
      <c r="C53" s="136" t="s">
        <v>31</v>
      </c>
      <c r="D53" s="223">
        <f>D52+D51+D50</f>
        <v>27000</v>
      </c>
      <c r="E53" s="135"/>
      <c r="F53" s="135"/>
      <c r="G53" s="135"/>
      <c r="H53" s="115"/>
      <c r="I53" s="115"/>
      <c r="J53" s="115"/>
      <c r="K53" s="117"/>
      <c r="L53" s="115"/>
      <c r="M53" s="115"/>
    </row>
    <row r="54" spans="2:13" ht="14.15" customHeight="1" thickBot="1" x14ac:dyDescent="0.4">
      <c r="B54" s="122"/>
      <c r="C54" s="137"/>
      <c r="D54" s="224"/>
      <c r="E54" s="138"/>
      <c r="F54" s="138"/>
      <c r="G54" s="138"/>
      <c r="H54" s="123"/>
      <c r="I54" s="123"/>
      <c r="J54" s="123"/>
      <c r="K54" s="124"/>
      <c r="L54" s="115"/>
      <c r="M54" s="115"/>
    </row>
    <row r="55" spans="2:13" ht="17.149999999999999" customHeight="1" thickBot="1" x14ac:dyDescent="0.4">
      <c r="B55" s="397" t="s">
        <v>8</v>
      </c>
      <c r="C55" s="398"/>
      <c r="D55" s="398"/>
      <c r="E55" s="398"/>
      <c r="F55" s="398"/>
      <c r="G55" s="398"/>
      <c r="H55" s="398"/>
      <c r="I55" s="398"/>
      <c r="J55" s="398"/>
      <c r="K55" s="399"/>
      <c r="L55" s="191"/>
      <c r="M55" s="191"/>
    </row>
    <row r="56" spans="2:13" s="3" customFormat="1" ht="47" thickBot="1" x14ac:dyDescent="0.4">
      <c r="B56" s="139"/>
      <c r="C56" s="174" t="s">
        <v>19</v>
      </c>
      <c r="D56" s="348" t="s">
        <v>20</v>
      </c>
      <c r="E56" s="174" t="str">
        <f>F19</f>
        <v>LANDET KVANTUM UKE 49</v>
      </c>
      <c r="F56" s="174" t="str">
        <f>G19</f>
        <v>LANDET KVANTUM T.O.M UKE 49</v>
      </c>
      <c r="G56" s="174" t="str">
        <f>I19</f>
        <v>RESTKVOTER</v>
      </c>
      <c r="H56" s="174" t="str">
        <f>J19</f>
        <v>LANDET KVANTUM T.O.M. UKE 49 2018</v>
      </c>
      <c r="I56" s="140"/>
      <c r="J56" s="140"/>
      <c r="K56" s="141"/>
      <c r="L56" s="140"/>
      <c r="M56" s="140"/>
    </row>
    <row r="57" spans="2:13" ht="14.15" customHeight="1" x14ac:dyDescent="0.35">
      <c r="B57" s="142"/>
      <c r="C57" s="286" t="s">
        <v>32</v>
      </c>
      <c r="D57" s="400">
        <v>5376</v>
      </c>
      <c r="E57" s="354">
        <v>133.28666000000001</v>
      </c>
      <c r="F57" s="354">
        <v>2836.3053300000001</v>
      </c>
      <c r="G57" s="402">
        <f>D57-F57-F58</f>
        <v>388.82564000000002</v>
      </c>
      <c r="H57" s="354">
        <v>2808.09521</v>
      </c>
      <c r="I57" s="157"/>
      <c r="J57" s="157"/>
      <c r="K57" s="180"/>
      <c r="L57" s="103"/>
      <c r="M57" s="103"/>
    </row>
    <row r="58" spans="2:13" ht="14.15" customHeight="1" x14ac:dyDescent="0.35">
      <c r="B58" s="142"/>
      <c r="C58" s="143" t="s">
        <v>29</v>
      </c>
      <c r="D58" s="401"/>
      <c r="E58" s="349">
        <v>7.8484999999999996</v>
      </c>
      <c r="F58" s="349">
        <v>2150.8690299999998</v>
      </c>
      <c r="G58" s="403"/>
      <c r="H58" s="349">
        <v>2124.42848</v>
      </c>
      <c r="I58" s="157"/>
      <c r="J58" s="157"/>
      <c r="K58" s="180"/>
      <c r="L58" s="103"/>
      <c r="M58" s="103"/>
    </row>
    <row r="59" spans="2:13" ht="14.15" customHeight="1" thickBot="1" x14ac:dyDescent="0.4">
      <c r="B59" s="142"/>
      <c r="C59" s="144" t="s">
        <v>77</v>
      </c>
      <c r="D59" s="325">
        <v>200</v>
      </c>
      <c r="E59" s="355">
        <v>3.1888999999999998</v>
      </c>
      <c r="F59" s="355">
        <v>100.09901000000001</v>
      </c>
      <c r="G59" s="356">
        <f>D59-F59</f>
        <v>99.900989999999993</v>
      </c>
      <c r="H59" s="355">
        <v>100.39296</v>
      </c>
      <c r="I59" s="157"/>
      <c r="J59" s="157"/>
      <c r="K59" s="180"/>
      <c r="L59" s="103"/>
      <c r="M59" s="103"/>
    </row>
    <row r="60" spans="2:13" s="95" customFormat="1" ht="15.65" customHeight="1" x14ac:dyDescent="0.35">
      <c r="B60" s="158"/>
      <c r="C60" s="145" t="s">
        <v>58</v>
      </c>
      <c r="D60" s="349">
        <v>8063</v>
      </c>
      <c r="E60" s="354">
        <f>E61+E62+E63</f>
        <v>1.0904</v>
      </c>
      <c r="F60" s="354">
        <f>F61+F62+F63</f>
        <v>8339.31819</v>
      </c>
      <c r="G60" s="349">
        <f>D60-F60</f>
        <v>-276.31818999999996</v>
      </c>
      <c r="H60" s="354">
        <f>H61+H62+H63</f>
        <v>7759.1944800000001</v>
      </c>
      <c r="I60" s="159"/>
      <c r="J60" s="159"/>
      <c r="K60" s="180"/>
      <c r="L60" s="103"/>
      <c r="M60" s="103"/>
    </row>
    <row r="61" spans="2:13" s="22" customFormat="1" ht="14.15" customHeight="1" x14ac:dyDescent="0.35">
      <c r="B61" s="146"/>
      <c r="C61" s="147" t="s">
        <v>33</v>
      </c>
      <c r="D61" s="350"/>
      <c r="E61" s="350">
        <v>2.7E-2</v>
      </c>
      <c r="F61" s="350">
        <v>3520.7240099999999</v>
      </c>
      <c r="G61" s="350"/>
      <c r="H61" s="350">
        <v>3376.1037500000002</v>
      </c>
      <c r="I61" s="148"/>
      <c r="J61" s="148"/>
      <c r="K61" s="180"/>
      <c r="L61" s="103"/>
      <c r="M61" s="103"/>
    </row>
    <row r="62" spans="2:13" s="22" customFormat="1" ht="14.15" customHeight="1" x14ac:dyDescent="0.35">
      <c r="B62" s="146"/>
      <c r="C62" s="147" t="s">
        <v>34</v>
      </c>
      <c r="D62" s="350"/>
      <c r="E62" s="350">
        <v>0.14299999999999999</v>
      </c>
      <c r="F62" s="350">
        <v>3170.8187800000001</v>
      </c>
      <c r="G62" s="350"/>
      <c r="H62" s="350">
        <v>2958.4989999999998</v>
      </c>
      <c r="I62" s="172"/>
      <c r="J62" s="172"/>
      <c r="K62" s="180"/>
      <c r="L62" s="103"/>
      <c r="M62" s="103"/>
    </row>
    <row r="63" spans="2:13" s="22" customFormat="1" ht="14.15" customHeight="1" thickBot="1" x14ac:dyDescent="0.4">
      <c r="B63" s="146"/>
      <c r="C63" s="205" t="s">
        <v>35</v>
      </c>
      <c r="D63" s="351"/>
      <c r="E63" s="351">
        <v>0.9204</v>
      </c>
      <c r="F63" s="351">
        <v>1647.7754</v>
      </c>
      <c r="G63" s="351"/>
      <c r="H63" s="351">
        <v>1424.5917300000001</v>
      </c>
      <c r="I63" s="172"/>
      <c r="J63" s="172"/>
      <c r="K63" s="180"/>
      <c r="L63" s="103"/>
      <c r="M63" s="103"/>
    </row>
    <row r="64" spans="2:13" ht="14.15" customHeight="1" thickBot="1" x14ac:dyDescent="0.4">
      <c r="B64" s="116"/>
      <c r="C64" s="149" t="s">
        <v>36</v>
      </c>
      <c r="D64" s="352">
        <v>116</v>
      </c>
      <c r="E64" s="352"/>
      <c r="F64" s="352">
        <v>6.0683499999999997</v>
      </c>
      <c r="G64" s="352">
        <f>D64-F64</f>
        <v>109.93165</v>
      </c>
      <c r="H64" s="352">
        <v>54.438179999999996</v>
      </c>
      <c r="I64" s="153"/>
      <c r="J64" s="153"/>
      <c r="K64" s="180"/>
      <c r="L64" s="103"/>
      <c r="M64" s="103"/>
    </row>
    <row r="65" spans="2:13" ht="14.15" customHeight="1" thickBot="1" x14ac:dyDescent="0.4">
      <c r="B65" s="116"/>
      <c r="C65" s="149" t="s">
        <v>14</v>
      </c>
      <c r="D65" s="353"/>
      <c r="E65" s="353"/>
      <c r="F65" s="353">
        <v>1.972</v>
      </c>
      <c r="G65" s="353"/>
      <c r="H65" s="353"/>
      <c r="I65" s="153"/>
      <c r="J65" s="153"/>
      <c r="K65" s="180"/>
      <c r="L65" s="103"/>
      <c r="M65" s="103"/>
    </row>
    <row r="66" spans="2:13" s="3" customFormat="1" ht="16.5" customHeight="1" thickBot="1" x14ac:dyDescent="0.4">
      <c r="B66" s="114"/>
      <c r="C66" s="175" t="s">
        <v>9</v>
      </c>
      <c r="D66" s="339">
        <f>D57+D59+D60+D64</f>
        <v>13755</v>
      </c>
      <c r="E66" s="339">
        <f>E57+E58+E59+E60+E64+E65</f>
        <v>145.41445999999999</v>
      </c>
      <c r="F66" s="339">
        <f>F57+F58+F59+F60+F64+F65</f>
        <v>13434.63191</v>
      </c>
      <c r="G66" s="339">
        <f>D66-F66</f>
        <v>320.36808999999994</v>
      </c>
      <c r="H66" s="339">
        <f>H57+H58+H59+H60+H64+H65</f>
        <v>12846.54931</v>
      </c>
      <c r="I66" s="169"/>
      <c r="J66" s="169"/>
      <c r="K66" s="180"/>
      <c r="L66" s="103"/>
      <c r="M66" s="103"/>
    </row>
    <row r="67" spans="2:13" s="3" customFormat="1" ht="19.149999999999999" customHeight="1" thickBot="1" x14ac:dyDescent="0.4">
      <c r="B67" s="154"/>
      <c r="C67" s="412" t="s">
        <v>97</v>
      </c>
      <c r="D67" s="412"/>
      <c r="E67" s="412"/>
      <c r="F67" s="412"/>
      <c r="G67" s="412"/>
      <c r="H67" s="171"/>
      <c r="I67" s="155"/>
      <c r="J67" s="155"/>
      <c r="K67" s="156"/>
      <c r="L67" s="4"/>
      <c r="M67" s="4"/>
    </row>
    <row r="68" spans="2:13" ht="12" customHeight="1" thickTop="1" x14ac:dyDescent="0.35">
      <c r="B68" s="6"/>
      <c r="C68" s="33"/>
      <c r="D68" s="34"/>
      <c r="E68" s="34"/>
      <c r="F68" s="34"/>
      <c r="G68" s="34"/>
      <c r="H68" s="38"/>
      <c r="I68" s="6"/>
      <c r="J68" s="115"/>
      <c r="K68" s="6"/>
      <c r="L68" s="115"/>
      <c r="M68" s="115"/>
    </row>
    <row r="69" spans="2:13" ht="12" customHeight="1" x14ac:dyDescent="0.35">
      <c r="B69" s="6"/>
      <c r="C69" s="33"/>
      <c r="D69" s="34"/>
      <c r="E69" s="34"/>
      <c r="F69" s="34"/>
      <c r="G69" s="34"/>
      <c r="H69" s="6"/>
      <c r="I69" s="6"/>
      <c r="J69" s="115"/>
      <c r="K69" s="6"/>
      <c r="L69" s="115"/>
      <c r="M69" s="115"/>
    </row>
    <row r="70" spans="2:13" ht="12" customHeight="1" x14ac:dyDescent="0.35">
      <c r="B70" s="6"/>
      <c r="C70" s="33"/>
      <c r="D70" s="34"/>
      <c r="E70" s="34"/>
      <c r="F70" s="34"/>
      <c r="G70" s="34"/>
      <c r="H70" s="6"/>
      <c r="I70" s="6"/>
      <c r="J70" s="115"/>
      <c r="K70" s="6"/>
      <c r="L70" s="115"/>
      <c r="M70" s="115"/>
    </row>
    <row r="71" spans="2:13" ht="17.149999999999999" customHeight="1" thickBot="1" x14ac:dyDescent="0.4">
      <c r="B71" s="7"/>
      <c r="C71" s="62" t="s">
        <v>26</v>
      </c>
      <c r="D71" s="7"/>
      <c r="E71" s="7"/>
      <c r="F71" s="7"/>
      <c r="G71" s="7"/>
      <c r="H71" s="7"/>
      <c r="I71" s="7"/>
      <c r="J71" s="7"/>
      <c r="K71" s="7"/>
      <c r="L71" s="7"/>
      <c r="M71" s="7"/>
    </row>
    <row r="72" spans="2:13" ht="17.149999999999999" customHeight="1" thickTop="1" x14ac:dyDescent="0.35">
      <c r="B72" s="404" t="s">
        <v>1</v>
      </c>
      <c r="C72" s="405"/>
      <c r="D72" s="405"/>
      <c r="E72" s="405"/>
      <c r="F72" s="405"/>
      <c r="G72" s="405"/>
      <c r="H72" s="405"/>
      <c r="I72" s="405"/>
      <c r="J72" s="405"/>
      <c r="K72" s="406"/>
      <c r="L72" s="191"/>
      <c r="M72" s="191"/>
    </row>
    <row r="73" spans="2:13" ht="4.5" customHeight="1" thickBot="1" x14ac:dyDescent="0.4">
      <c r="B73" s="116"/>
      <c r="C73" s="115"/>
      <c r="D73" s="115"/>
      <c r="E73" s="115"/>
      <c r="F73" s="115"/>
      <c r="G73" s="115"/>
      <c r="H73" s="115"/>
      <c r="I73" s="115"/>
      <c r="J73" s="115"/>
      <c r="K73" s="117"/>
      <c r="L73" s="115"/>
      <c r="M73" s="115"/>
    </row>
    <row r="74" spans="2:13" ht="14.15" customHeight="1" thickBot="1" x14ac:dyDescent="0.4">
      <c r="B74" s="114"/>
      <c r="C74" s="395" t="s">
        <v>2</v>
      </c>
      <c r="D74" s="396"/>
      <c r="E74" s="395" t="s">
        <v>20</v>
      </c>
      <c r="F74" s="407"/>
      <c r="G74" s="395" t="s">
        <v>21</v>
      </c>
      <c r="H74" s="396"/>
      <c r="I74" s="153"/>
      <c r="J74" s="153"/>
      <c r="K74" s="112"/>
      <c r="L74" s="133"/>
      <c r="M74" s="133"/>
    </row>
    <row r="75" spans="2:13" ht="14.5" x14ac:dyDescent="0.35">
      <c r="B75" s="225"/>
      <c r="C75" s="162" t="s">
        <v>27</v>
      </c>
      <c r="D75" s="166">
        <v>85080</v>
      </c>
      <c r="E75" s="226" t="s">
        <v>5</v>
      </c>
      <c r="F75" s="219">
        <v>33444</v>
      </c>
      <c r="G75" s="227" t="s">
        <v>25</v>
      </c>
      <c r="H75" s="219">
        <v>10235</v>
      </c>
      <c r="I75" s="163"/>
      <c r="J75" s="163"/>
      <c r="K75" s="228"/>
      <c r="L75" s="269"/>
      <c r="M75" s="133"/>
    </row>
    <row r="76" spans="2:13" ht="14.5" x14ac:dyDescent="0.35">
      <c r="B76" s="225"/>
      <c r="C76" s="162" t="s">
        <v>3</v>
      </c>
      <c r="D76" s="166">
        <v>76080</v>
      </c>
      <c r="E76" s="229" t="s">
        <v>6</v>
      </c>
      <c r="F76" s="166">
        <v>49304</v>
      </c>
      <c r="G76" s="227" t="s">
        <v>79</v>
      </c>
      <c r="H76" s="166">
        <v>37965</v>
      </c>
      <c r="I76" s="163"/>
      <c r="J76" s="163"/>
      <c r="K76" s="228"/>
      <c r="L76" s="269"/>
      <c r="M76" s="133"/>
    </row>
    <row r="77" spans="2:13" ht="17" thickBot="1" x14ac:dyDescent="0.4">
      <c r="B77" s="225"/>
      <c r="C77" s="162" t="s">
        <v>114</v>
      </c>
      <c r="D77" s="166">
        <v>10840</v>
      </c>
      <c r="E77" s="162" t="s">
        <v>94</v>
      </c>
      <c r="F77" s="166">
        <v>2332</v>
      </c>
      <c r="G77" s="227" t="s">
        <v>80</v>
      </c>
      <c r="H77" s="166">
        <v>1104</v>
      </c>
      <c r="I77" s="163"/>
      <c r="J77" s="163"/>
      <c r="K77" s="228"/>
      <c r="L77" s="269"/>
      <c r="M77" s="133"/>
    </row>
    <row r="78" spans="2:13" ht="14.15" customHeight="1" thickBot="1" x14ac:dyDescent="0.4">
      <c r="B78" s="225"/>
      <c r="C78" s="118" t="s">
        <v>31</v>
      </c>
      <c r="D78" s="167">
        <f>SUM(D75:D77)</f>
        <v>172000</v>
      </c>
      <c r="E78" s="118" t="s">
        <v>7</v>
      </c>
      <c r="F78" s="167">
        <f>SUM(F75:F77)</f>
        <v>85080</v>
      </c>
      <c r="G78" s="118" t="s">
        <v>6</v>
      </c>
      <c r="H78" s="167">
        <f>SUM(H75:H77)</f>
        <v>49304</v>
      </c>
      <c r="I78" s="163"/>
      <c r="J78" s="163"/>
      <c r="K78" s="230"/>
      <c r="L78" s="233"/>
      <c r="M78" s="115"/>
    </row>
    <row r="79" spans="2:13" ht="12" customHeight="1" x14ac:dyDescent="0.35">
      <c r="B79" s="225"/>
      <c r="C79" s="275" t="s">
        <v>116</v>
      </c>
      <c r="D79" s="187"/>
      <c r="E79" s="187"/>
      <c r="F79" s="187"/>
      <c r="G79" s="187"/>
      <c r="H79" s="187"/>
      <c r="I79" s="232"/>
      <c r="J79" s="233"/>
      <c r="K79" s="230"/>
      <c r="L79" s="233"/>
      <c r="M79" s="115"/>
    </row>
    <row r="80" spans="2:13" ht="14.25" customHeight="1" x14ac:dyDescent="0.35">
      <c r="B80" s="225"/>
      <c r="C80" s="411"/>
      <c r="D80" s="411"/>
      <c r="E80" s="411"/>
      <c r="F80" s="411"/>
      <c r="G80" s="411"/>
      <c r="H80" s="411"/>
      <c r="I80" s="232"/>
      <c r="J80" s="233"/>
      <c r="K80" s="230"/>
      <c r="L80" s="233"/>
      <c r="M80" s="115"/>
    </row>
    <row r="81" spans="1:13" ht="6" customHeight="1" thickBot="1" x14ac:dyDescent="0.4">
      <c r="B81" s="225"/>
      <c r="C81" s="411"/>
      <c r="D81" s="411"/>
      <c r="E81" s="411"/>
      <c r="F81" s="411"/>
      <c r="G81" s="411"/>
      <c r="H81" s="411"/>
      <c r="I81" s="233"/>
      <c r="J81" s="233"/>
      <c r="K81" s="230"/>
      <c r="L81" s="233"/>
      <c r="M81" s="115"/>
    </row>
    <row r="82" spans="1:13" ht="14.15" customHeight="1" x14ac:dyDescent="0.35">
      <c r="B82" s="408" t="s">
        <v>8</v>
      </c>
      <c r="C82" s="409"/>
      <c r="D82" s="409"/>
      <c r="E82" s="409"/>
      <c r="F82" s="409"/>
      <c r="G82" s="409"/>
      <c r="H82" s="409"/>
      <c r="I82" s="409"/>
      <c r="J82" s="409"/>
      <c r="K82" s="410"/>
      <c r="L82" s="270"/>
      <c r="M82" s="191"/>
    </row>
    <row r="83" spans="1:13" ht="5.25" customHeight="1" thickBot="1" x14ac:dyDescent="0.4">
      <c r="B83" s="9"/>
      <c r="C83" s="14"/>
      <c r="D83" s="6"/>
      <c r="E83" s="6"/>
      <c r="F83" s="61"/>
      <c r="G83" s="6"/>
      <c r="H83" s="6"/>
      <c r="I83" s="6"/>
      <c r="J83" s="115"/>
      <c r="K83" s="10"/>
      <c r="L83" s="115"/>
      <c r="M83" s="115"/>
    </row>
    <row r="84" spans="1:13" ht="48.75" customHeight="1" thickBot="1" x14ac:dyDescent="0.4">
      <c r="A84" s="117"/>
      <c r="B84" s="115"/>
      <c r="C84" s="174" t="s">
        <v>19</v>
      </c>
      <c r="D84" s="308" t="s">
        <v>70</v>
      </c>
      <c r="E84" s="318" t="s">
        <v>110</v>
      </c>
      <c r="F84" s="318" t="str">
        <f>F19</f>
        <v>LANDET KVANTUM UKE 49</v>
      </c>
      <c r="G84" s="318" t="str">
        <f>G19</f>
        <v>LANDET KVANTUM T.O.M UKE 49</v>
      </c>
      <c r="H84" s="174" t="str">
        <f>I19</f>
        <v>RESTKVOTER</v>
      </c>
      <c r="I84" s="174" t="str">
        <f>J19</f>
        <v>LANDET KVANTUM T.O.M. UKE 49 2018</v>
      </c>
      <c r="J84" s="115"/>
      <c r="K84" s="10"/>
      <c r="L84" s="115"/>
      <c r="M84" s="115"/>
    </row>
    <row r="85" spans="1:13" ht="14.15" customHeight="1" x14ac:dyDescent="0.35">
      <c r="A85" s="117"/>
      <c r="B85" s="115"/>
      <c r="C85" s="279" t="s">
        <v>16</v>
      </c>
      <c r="D85" s="309">
        <f>D87+D86</f>
        <v>34056</v>
      </c>
      <c r="E85" s="319">
        <f>E87+E86</f>
        <v>35161</v>
      </c>
      <c r="F85" s="319">
        <f>F87+F86</f>
        <v>563.08708999999999</v>
      </c>
      <c r="G85" s="319">
        <f>G86+G87</f>
        <v>36478.824789999999</v>
      </c>
      <c r="H85" s="319">
        <f>H86+H87</f>
        <v>-1317.8247900000006</v>
      </c>
      <c r="I85" s="319">
        <f>I86+I87</f>
        <v>37030.043269999995</v>
      </c>
      <c r="J85" s="153"/>
      <c r="K85" s="125"/>
      <c r="L85" s="153"/>
      <c r="M85" s="153"/>
    </row>
    <row r="86" spans="1:13" ht="14.15" customHeight="1" x14ac:dyDescent="0.35">
      <c r="A86" s="117"/>
      <c r="B86" s="115"/>
      <c r="C86" s="237" t="s">
        <v>12</v>
      </c>
      <c r="D86" s="310">
        <v>33306</v>
      </c>
      <c r="E86" s="320">
        <v>34336</v>
      </c>
      <c r="F86" s="320">
        <v>563.08708999999999</v>
      </c>
      <c r="G86" s="320">
        <v>36018.82357</v>
      </c>
      <c r="H86" s="320">
        <f>E86-G86</f>
        <v>-1682.8235700000005</v>
      </c>
      <c r="I86" s="320">
        <v>36455.912369999998</v>
      </c>
      <c r="J86" s="153"/>
      <c r="K86" s="125"/>
      <c r="L86" s="153"/>
      <c r="M86" s="153"/>
    </row>
    <row r="87" spans="1:13" ht="15" thickBot="1" x14ac:dyDescent="0.4">
      <c r="A87" s="117"/>
      <c r="B87" s="115"/>
      <c r="C87" s="280" t="s">
        <v>11</v>
      </c>
      <c r="D87" s="311">
        <v>750</v>
      </c>
      <c r="E87" s="321">
        <v>825</v>
      </c>
      <c r="F87" s="321"/>
      <c r="G87" s="321">
        <v>460.00121999999999</v>
      </c>
      <c r="H87" s="321">
        <f>E87-G87</f>
        <v>364.99878000000001</v>
      </c>
      <c r="I87" s="321">
        <v>574.1309</v>
      </c>
      <c r="J87" s="153"/>
      <c r="K87" s="125"/>
      <c r="L87" s="153"/>
      <c r="M87" s="153"/>
    </row>
    <row r="88" spans="1:13" ht="14.15" customHeight="1" x14ac:dyDescent="0.35">
      <c r="A88" s="117"/>
      <c r="B88" s="4"/>
      <c r="C88" s="236" t="s">
        <v>17</v>
      </c>
      <c r="D88" s="309">
        <f t="shared" ref="D88:E88" si="1">D89+D94+D95</f>
        <v>52020</v>
      </c>
      <c r="E88" s="319">
        <f t="shared" si="1"/>
        <v>60438</v>
      </c>
      <c r="F88" s="319">
        <f t="shared" ref="F88:I88" si="2">F89+F94+F95</f>
        <v>208.69423</v>
      </c>
      <c r="G88" s="319">
        <f t="shared" si="2"/>
        <v>52694.040229999999</v>
      </c>
      <c r="H88" s="319">
        <f>H89+H94+H95</f>
        <v>7743.9597700000004</v>
      </c>
      <c r="I88" s="319">
        <f t="shared" si="2"/>
        <v>50104.982770000002</v>
      </c>
      <c r="J88" s="153"/>
      <c r="K88" s="125"/>
      <c r="L88" s="153"/>
      <c r="M88" s="153"/>
    </row>
    <row r="89" spans="1:13" ht="15.75" customHeight="1" x14ac:dyDescent="0.35">
      <c r="A89" s="117"/>
      <c r="B89" s="39"/>
      <c r="C89" s="243" t="s">
        <v>81</v>
      </c>
      <c r="D89" s="312">
        <f t="shared" ref="D89:E89" si="3">D90+D91+D92+D93</f>
        <v>40422</v>
      </c>
      <c r="E89" s="322">
        <f t="shared" si="3"/>
        <v>48334</v>
      </c>
      <c r="F89" s="322">
        <f t="shared" ref="F89:I89" si="4">F90+F91+F92+F93</f>
        <v>192.21492000000001</v>
      </c>
      <c r="G89" s="322">
        <f t="shared" si="4"/>
        <v>39795.753729999997</v>
      </c>
      <c r="H89" s="322">
        <f>H90+H91+H92+H93</f>
        <v>8538.2462699999996</v>
      </c>
      <c r="I89" s="322">
        <f t="shared" si="4"/>
        <v>34143.984929999999</v>
      </c>
      <c r="J89" s="153"/>
      <c r="K89" s="125"/>
      <c r="L89" s="153"/>
      <c r="M89" s="153"/>
    </row>
    <row r="90" spans="1:13" ht="14.15" customHeight="1" x14ac:dyDescent="0.35">
      <c r="A90" s="112"/>
      <c r="B90" s="133"/>
      <c r="C90" s="242" t="s">
        <v>22</v>
      </c>
      <c r="D90" s="313">
        <v>11464</v>
      </c>
      <c r="E90" s="323">
        <v>13712</v>
      </c>
      <c r="F90" s="323">
        <v>73.825950000000006</v>
      </c>
      <c r="G90" s="323">
        <v>7370.2988999999998</v>
      </c>
      <c r="H90" s="323">
        <f t="shared" ref="H90:H98" si="5">E90-G90</f>
        <v>6341.7011000000002</v>
      </c>
      <c r="I90" s="323">
        <v>7732.1496800000004</v>
      </c>
      <c r="J90" s="153"/>
      <c r="K90" s="125"/>
      <c r="L90" s="153"/>
      <c r="M90" s="153"/>
    </row>
    <row r="91" spans="1:13" ht="14.15" customHeight="1" x14ac:dyDescent="0.35">
      <c r="A91" s="112"/>
      <c r="B91" s="133"/>
      <c r="C91" s="242" t="s">
        <v>23</v>
      </c>
      <c r="D91" s="313">
        <v>11232</v>
      </c>
      <c r="E91" s="323">
        <v>13342</v>
      </c>
      <c r="F91" s="323">
        <v>80.192599999999999</v>
      </c>
      <c r="G91" s="323">
        <v>11969.363960000001</v>
      </c>
      <c r="H91" s="323">
        <f t="shared" si="5"/>
        <v>1372.6360399999994</v>
      </c>
      <c r="I91" s="323">
        <v>10635.34036</v>
      </c>
      <c r="J91" s="153"/>
      <c r="K91" s="125"/>
      <c r="L91" s="153"/>
      <c r="M91" s="153"/>
    </row>
    <row r="92" spans="1:13" ht="14.15" customHeight="1" x14ac:dyDescent="0.35">
      <c r="A92" s="112"/>
      <c r="B92" s="133"/>
      <c r="C92" s="242" t="s">
        <v>24</v>
      </c>
      <c r="D92" s="313">
        <v>11417</v>
      </c>
      <c r="E92" s="323">
        <v>13706</v>
      </c>
      <c r="F92" s="323">
        <v>32.480409999999999</v>
      </c>
      <c r="G92" s="323">
        <v>11842.127759999999</v>
      </c>
      <c r="H92" s="323">
        <f t="shared" si="5"/>
        <v>1863.8722400000006</v>
      </c>
      <c r="I92" s="323">
        <v>9260.4890799999994</v>
      </c>
      <c r="J92" s="153"/>
      <c r="K92" s="125"/>
      <c r="L92" s="153"/>
      <c r="M92" s="153"/>
    </row>
    <row r="93" spans="1:13" ht="14.15" customHeight="1" x14ac:dyDescent="0.35">
      <c r="A93" s="112"/>
      <c r="B93" s="133"/>
      <c r="C93" s="242" t="s">
        <v>83</v>
      </c>
      <c r="D93" s="313">
        <v>6309</v>
      </c>
      <c r="E93" s="323">
        <v>7574</v>
      </c>
      <c r="F93" s="323">
        <v>5.7159599999999999</v>
      </c>
      <c r="G93" s="323">
        <v>8613.9631100000006</v>
      </c>
      <c r="H93" s="323">
        <f t="shared" si="5"/>
        <v>-1039.9631100000006</v>
      </c>
      <c r="I93" s="323">
        <v>6516.0058099999997</v>
      </c>
      <c r="J93" s="153"/>
      <c r="K93" s="125"/>
      <c r="L93" s="153"/>
      <c r="M93" s="153"/>
    </row>
    <row r="94" spans="1:13" ht="14.15" customHeight="1" x14ac:dyDescent="0.35">
      <c r="A94" s="112"/>
      <c r="B94" s="133"/>
      <c r="C94" s="243" t="s">
        <v>29</v>
      </c>
      <c r="D94" s="312">
        <v>10414</v>
      </c>
      <c r="E94" s="322">
        <v>10082</v>
      </c>
      <c r="F94" s="322"/>
      <c r="G94" s="322">
        <v>10869.836439999999</v>
      </c>
      <c r="H94" s="322">
        <f t="shared" si="5"/>
        <v>-787.83643999999913</v>
      </c>
      <c r="I94" s="322">
        <v>14083.79378</v>
      </c>
      <c r="J94" s="153"/>
      <c r="K94" s="125"/>
      <c r="L94" s="153"/>
      <c r="M94" s="153"/>
    </row>
    <row r="95" spans="1:13" ht="14.15" customHeight="1" thickBot="1" x14ac:dyDescent="0.4">
      <c r="A95" s="117"/>
      <c r="B95" s="39"/>
      <c r="C95" s="244" t="s">
        <v>80</v>
      </c>
      <c r="D95" s="358">
        <v>1184</v>
      </c>
      <c r="E95" s="357">
        <v>2022</v>
      </c>
      <c r="F95" s="357">
        <v>16.479310000000002</v>
      </c>
      <c r="G95" s="357">
        <v>2028.4500599999999</v>
      </c>
      <c r="H95" s="357">
        <f t="shared" si="5"/>
        <v>-6.450059999999894</v>
      </c>
      <c r="I95" s="357">
        <v>1877.20406</v>
      </c>
      <c r="J95" s="153"/>
      <c r="K95" s="125"/>
      <c r="L95" s="153"/>
      <c r="M95" s="153"/>
    </row>
    <row r="96" spans="1:13" ht="15" thickBot="1" x14ac:dyDescent="0.4">
      <c r="A96" s="117"/>
      <c r="B96" s="39"/>
      <c r="C96" s="170" t="s">
        <v>13</v>
      </c>
      <c r="D96" s="315">
        <v>313</v>
      </c>
      <c r="E96" s="325">
        <v>313</v>
      </c>
      <c r="F96" s="325"/>
      <c r="G96" s="325">
        <v>32.505420000000001</v>
      </c>
      <c r="H96" s="325">
        <f t="shared" si="5"/>
        <v>280.49457999999998</v>
      </c>
      <c r="I96" s="325">
        <v>13.281180000000001</v>
      </c>
      <c r="J96" s="153"/>
      <c r="K96" s="125"/>
      <c r="L96" s="153"/>
      <c r="M96" s="153"/>
    </row>
    <row r="97" spans="1:13" ht="17" thickBot="1" x14ac:dyDescent="0.4">
      <c r="A97" s="117"/>
      <c r="B97" s="115"/>
      <c r="C97" s="170" t="s">
        <v>61</v>
      </c>
      <c r="D97" s="316">
        <v>300</v>
      </c>
      <c r="E97" s="326">
        <v>300</v>
      </c>
      <c r="F97" s="326"/>
      <c r="G97" s="326">
        <v>300</v>
      </c>
      <c r="H97" s="326">
        <f t="shared" si="5"/>
        <v>0</v>
      </c>
      <c r="I97" s="326">
        <v>300</v>
      </c>
      <c r="J97" s="153"/>
      <c r="K97" s="125"/>
      <c r="L97" s="153"/>
      <c r="M97" s="153"/>
    </row>
    <row r="98" spans="1:13" ht="16.5" customHeight="1" thickBot="1" x14ac:dyDescent="0.4">
      <c r="A98" s="117"/>
      <c r="B98" s="115"/>
      <c r="C98" s="235" t="s">
        <v>14</v>
      </c>
      <c r="D98" s="316"/>
      <c r="E98" s="326"/>
      <c r="F98" s="326">
        <v>1</v>
      </c>
      <c r="G98" s="326">
        <v>55</v>
      </c>
      <c r="H98" s="326">
        <f t="shared" si="5"/>
        <v>-55</v>
      </c>
      <c r="I98" s="326">
        <v>129</v>
      </c>
      <c r="J98" s="153"/>
      <c r="K98" s="125"/>
      <c r="L98" s="153"/>
      <c r="M98" s="153"/>
    </row>
    <row r="99" spans="1:13" ht="16" thickBot="1" x14ac:dyDescent="0.4">
      <c r="A99" s="117"/>
      <c r="B99" s="115"/>
      <c r="C99" s="175" t="s">
        <v>9</v>
      </c>
      <c r="D99" s="317">
        <f>D85+D88+D96+D97+D98</f>
        <v>86689</v>
      </c>
      <c r="E99" s="327">
        <f>E85+E88+E96+E97+E98</f>
        <v>96212</v>
      </c>
      <c r="F99" s="327">
        <f t="shared" ref="F99:G99" si="6">F85+F88+F96+F97+F98</f>
        <v>772.78132000000005</v>
      </c>
      <c r="G99" s="327">
        <f t="shared" si="6"/>
        <v>89560.370439999999</v>
      </c>
      <c r="H99" s="339">
        <f>H85+H88+H96+H97+H98</f>
        <v>6651.6295599999994</v>
      </c>
      <c r="I99" s="327">
        <f>I85+I88+I96+I97+I98</f>
        <v>87577.307220000002</v>
      </c>
      <c r="J99" s="153"/>
      <c r="K99" s="125"/>
      <c r="L99" s="153"/>
      <c r="M99" s="153"/>
    </row>
    <row r="100" spans="1:13" ht="14.5" x14ac:dyDescent="0.35">
      <c r="A100" s="117"/>
      <c r="B100" s="115"/>
      <c r="C100" s="120" t="s">
        <v>98</v>
      </c>
      <c r="D100" s="176"/>
      <c r="E100" s="176"/>
      <c r="F100" s="177"/>
      <c r="G100" s="177"/>
      <c r="H100" s="178"/>
      <c r="I100" s="160"/>
      <c r="J100" s="153"/>
      <c r="K100" s="125"/>
      <c r="L100" s="153"/>
      <c r="M100" s="153"/>
    </row>
    <row r="101" spans="1:13" ht="13.5" customHeight="1" x14ac:dyDescent="0.35">
      <c r="B101" s="13"/>
      <c r="C101" s="188" t="s">
        <v>124</v>
      </c>
      <c r="D101" s="128"/>
      <c r="E101" s="128"/>
      <c r="F101" s="168"/>
      <c r="G101" s="168"/>
      <c r="H101" s="160"/>
      <c r="I101" s="160"/>
      <c r="J101" s="160"/>
      <c r="K101" s="15"/>
      <c r="L101" s="120"/>
      <c r="M101" s="120"/>
    </row>
    <row r="102" spans="1:13" ht="15" thickBot="1" x14ac:dyDescent="0.4">
      <c r="B102" s="24"/>
      <c r="C102" s="189" t="s">
        <v>111</v>
      </c>
      <c r="D102" s="189"/>
      <c r="E102" s="189"/>
      <c r="F102" s="189"/>
      <c r="G102" s="101"/>
      <c r="H102" s="101"/>
      <c r="I102" s="25"/>
      <c r="J102" s="131"/>
      <c r="K102" s="26"/>
      <c r="L102" s="120"/>
      <c r="M102" s="120"/>
    </row>
    <row r="103" spans="1:13" ht="8.25" customHeight="1" thickTop="1" x14ac:dyDescent="0.35">
      <c r="B103" s="14"/>
      <c r="C103" s="14"/>
      <c r="D103" s="14"/>
      <c r="E103" s="14"/>
      <c r="F103" s="14"/>
      <c r="G103" s="14"/>
      <c r="H103" s="14"/>
      <c r="I103" s="14"/>
      <c r="J103" s="120"/>
      <c r="K103" s="14"/>
      <c r="L103" s="120"/>
      <c r="M103" s="120"/>
    </row>
    <row r="104" spans="1:13" s="40" customFormat="1" ht="14.25" customHeight="1" thickBot="1" x14ac:dyDescent="0.4">
      <c r="A104" s="78"/>
      <c r="C104" s="63" t="s">
        <v>37</v>
      </c>
      <c r="I104" s="78"/>
      <c r="J104" s="78"/>
      <c r="L104" s="78"/>
      <c r="M104" s="78"/>
    </row>
    <row r="105" spans="1:13" ht="17.149999999999999" customHeight="1" thickTop="1" x14ac:dyDescent="0.35">
      <c r="B105" s="404" t="s">
        <v>1</v>
      </c>
      <c r="C105" s="405"/>
      <c r="D105" s="405"/>
      <c r="E105" s="405"/>
      <c r="F105" s="405"/>
      <c r="G105" s="405"/>
      <c r="H105" s="405"/>
      <c r="I105" s="405"/>
      <c r="J105" s="405"/>
      <c r="K105" s="406"/>
      <c r="L105" s="191"/>
      <c r="M105" s="191"/>
    </row>
    <row r="106" spans="1:13" ht="6" customHeight="1" thickBot="1" x14ac:dyDescent="0.4">
      <c r="B106" s="9"/>
      <c r="C106" s="6"/>
      <c r="D106" s="6"/>
      <c r="E106" s="6"/>
      <c r="F106" s="6"/>
      <c r="G106" s="6"/>
      <c r="H106" s="41"/>
      <c r="I106" s="79"/>
      <c r="J106" s="79"/>
      <c r="K106" s="42"/>
      <c r="L106" s="79"/>
      <c r="M106" s="79"/>
    </row>
    <row r="107" spans="1:13" ht="14.15" customHeight="1" thickBot="1" x14ac:dyDescent="0.4">
      <c r="B107" s="2"/>
      <c r="C107" s="395" t="s">
        <v>2</v>
      </c>
      <c r="D107" s="396"/>
      <c r="E107" s="395" t="s">
        <v>20</v>
      </c>
      <c r="F107" s="396"/>
      <c r="G107" s="395" t="s">
        <v>21</v>
      </c>
      <c r="H107" s="396"/>
      <c r="I107" s="38"/>
      <c r="J107" s="153"/>
      <c r="K107" s="1"/>
      <c r="L107" s="4"/>
      <c r="M107" s="4"/>
    </row>
    <row r="108" spans="1:13" ht="15" customHeight="1" x14ac:dyDescent="0.35">
      <c r="B108" s="9"/>
      <c r="C108" s="11" t="s">
        <v>27</v>
      </c>
      <c r="D108" s="166">
        <v>134000</v>
      </c>
      <c r="E108" s="161" t="s">
        <v>5</v>
      </c>
      <c r="F108" s="219">
        <v>49144</v>
      </c>
      <c r="G108" s="162" t="s">
        <v>25</v>
      </c>
      <c r="H108" s="219">
        <v>5439</v>
      </c>
      <c r="I108" s="38"/>
      <c r="J108" s="153"/>
      <c r="K108" s="42"/>
      <c r="L108" s="79"/>
      <c r="M108" s="79"/>
    </row>
    <row r="109" spans="1:13" ht="14.15" customHeight="1" x14ac:dyDescent="0.35">
      <c r="B109" s="9"/>
      <c r="C109" s="11" t="s">
        <v>3</v>
      </c>
      <c r="D109" s="166">
        <v>12000</v>
      </c>
      <c r="E109" s="162" t="s">
        <v>6</v>
      </c>
      <c r="F109" s="166">
        <v>48445</v>
      </c>
      <c r="G109" s="162" t="s">
        <v>79</v>
      </c>
      <c r="H109" s="166">
        <v>37084</v>
      </c>
      <c r="I109" s="38"/>
      <c r="J109" s="153"/>
      <c r="K109" s="10"/>
      <c r="L109" s="115"/>
      <c r="M109" s="115"/>
    </row>
    <row r="110" spans="1:13" ht="14.15" customHeight="1" x14ac:dyDescent="0.35">
      <c r="B110" s="116"/>
      <c r="C110" s="44" t="s">
        <v>76</v>
      </c>
      <c r="D110" s="166">
        <v>3550</v>
      </c>
      <c r="E110" s="162" t="s">
        <v>38</v>
      </c>
      <c r="F110" s="166">
        <v>32529</v>
      </c>
      <c r="G110" s="162" t="s">
        <v>80</v>
      </c>
      <c r="H110" s="166">
        <v>5922</v>
      </c>
      <c r="I110" s="153"/>
      <c r="J110" s="153"/>
      <c r="K110" s="117"/>
      <c r="L110" s="115"/>
      <c r="M110" s="115"/>
    </row>
    <row r="111" spans="1:13" ht="14.15" customHeight="1" thickBot="1" x14ac:dyDescent="0.4">
      <c r="B111" s="43"/>
      <c r="C111" s="291"/>
      <c r="D111" s="289"/>
      <c r="E111" s="289" t="s">
        <v>78</v>
      </c>
      <c r="F111" s="166">
        <v>3882</v>
      </c>
      <c r="G111" s="11"/>
      <c r="H111" s="291"/>
      <c r="I111" s="38"/>
      <c r="J111" s="153"/>
      <c r="K111" s="10"/>
      <c r="L111" s="115"/>
      <c r="M111" s="115"/>
    </row>
    <row r="112" spans="1:13" ht="14.15" customHeight="1" thickBot="1" x14ac:dyDescent="0.4">
      <c r="B112" s="9"/>
      <c r="C112" s="12" t="s">
        <v>31</v>
      </c>
      <c r="D112" s="167">
        <f>D108+D109+D110</f>
        <v>149550</v>
      </c>
      <c r="E112" s="290" t="s">
        <v>7</v>
      </c>
      <c r="F112" s="167">
        <f>F108+F109+F110+F111</f>
        <v>134000</v>
      </c>
      <c r="G112" s="118" t="s">
        <v>6</v>
      </c>
      <c r="H112" s="288">
        <f>H108+H109+H110</f>
        <v>48445</v>
      </c>
      <c r="I112" s="38"/>
      <c r="J112" s="153"/>
      <c r="K112" s="10"/>
      <c r="L112" s="115"/>
      <c r="M112" s="115"/>
    </row>
    <row r="113" spans="2:13" s="16" customFormat="1" ht="12" customHeight="1" x14ac:dyDescent="0.35">
      <c r="B113" s="13"/>
      <c r="C113" s="120" t="s">
        <v>99</v>
      </c>
      <c r="D113" s="165"/>
      <c r="E113" s="165"/>
      <c r="F113" s="165"/>
      <c r="G113" s="120"/>
      <c r="H113" s="120"/>
      <c r="I113" s="14"/>
      <c r="J113" s="120"/>
      <c r="K113" s="15"/>
      <c r="L113" s="120"/>
      <c r="M113" s="120"/>
    </row>
    <row r="114" spans="2:13" ht="12" customHeight="1" thickBot="1" x14ac:dyDescent="0.4">
      <c r="B114" s="17"/>
      <c r="D114" s="18"/>
      <c r="E114" s="18"/>
      <c r="F114" s="18"/>
      <c r="G114" s="18"/>
      <c r="H114" s="18"/>
      <c r="I114" s="18"/>
      <c r="J114" s="123"/>
      <c r="K114" s="19"/>
      <c r="L114" s="115"/>
      <c r="M114" s="115"/>
    </row>
    <row r="115" spans="2:13" ht="17.149999999999999" customHeight="1" x14ac:dyDescent="0.35">
      <c r="B115" s="397" t="s">
        <v>8</v>
      </c>
      <c r="C115" s="398"/>
      <c r="D115" s="398"/>
      <c r="E115" s="398"/>
      <c r="F115" s="398"/>
      <c r="G115" s="398"/>
      <c r="H115" s="398"/>
      <c r="I115" s="398"/>
      <c r="J115" s="398"/>
      <c r="K115" s="399"/>
      <c r="L115" s="191"/>
      <c r="M115" s="191"/>
    </row>
    <row r="116" spans="2:13" ht="3.75" customHeight="1" thickBot="1" x14ac:dyDescent="0.4">
      <c r="B116" s="9"/>
      <c r="C116" s="14"/>
      <c r="D116" s="6"/>
      <c r="E116" s="6"/>
      <c r="F116" s="6"/>
      <c r="G116" s="6"/>
      <c r="H116" s="6"/>
      <c r="I116" s="6"/>
      <c r="J116" s="115"/>
      <c r="K116" s="10"/>
      <c r="L116" s="115"/>
      <c r="M116" s="115"/>
    </row>
    <row r="117" spans="2:13" s="3" customFormat="1" ht="61.5" customHeight="1" thickBot="1" x14ac:dyDescent="0.4">
      <c r="B117" s="2"/>
      <c r="C117" s="203" t="s">
        <v>19</v>
      </c>
      <c r="D117" s="174" t="s">
        <v>70</v>
      </c>
      <c r="E117" s="174" t="s">
        <v>112</v>
      </c>
      <c r="F117" s="174" t="str">
        <f>F19</f>
        <v>LANDET KVANTUM UKE 49</v>
      </c>
      <c r="G117" s="174" t="str">
        <f>G19</f>
        <v>LANDET KVANTUM T.O.M UKE 49</v>
      </c>
      <c r="H117" s="174" t="str">
        <f>I19</f>
        <v>RESTKVOTER</v>
      </c>
      <c r="I117" s="174" t="str">
        <f>J19</f>
        <v>LANDET KVANTUM T.O.M. UKE 49 2018</v>
      </c>
      <c r="J117" s="4"/>
      <c r="K117" s="1"/>
      <c r="L117" s="4"/>
      <c r="M117" s="4"/>
    </row>
    <row r="118" spans="2:13" s="69" customFormat="1" ht="14.15" customHeight="1" x14ac:dyDescent="0.35">
      <c r="B118" s="9"/>
      <c r="C118" s="236" t="s">
        <v>75</v>
      </c>
      <c r="D118" s="211">
        <f t="shared" ref="D118:I118" si="7">D119+D120+D121</f>
        <v>49144</v>
      </c>
      <c r="E118" s="211">
        <f t="shared" si="7"/>
        <v>45496</v>
      </c>
      <c r="F118" s="211">
        <f t="shared" si="7"/>
        <v>500.70696999999996</v>
      </c>
      <c r="G118" s="211">
        <f t="shared" si="7"/>
        <v>48091.284950000001</v>
      </c>
      <c r="H118" s="354">
        <f t="shared" si="7"/>
        <v>-2595.284950000002</v>
      </c>
      <c r="I118" s="354">
        <f t="shared" si="7"/>
        <v>60402.955009999998</v>
      </c>
      <c r="J118" s="153"/>
      <c r="K118" s="125"/>
      <c r="L118" s="153"/>
      <c r="M118" s="153"/>
    </row>
    <row r="119" spans="2:13" ht="14.15" customHeight="1" x14ac:dyDescent="0.35">
      <c r="B119" s="9"/>
      <c r="C119" s="237" t="s">
        <v>12</v>
      </c>
      <c r="D119" s="221">
        <v>39515</v>
      </c>
      <c r="E119" s="221">
        <v>35725</v>
      </c>
      <c r="F119" s="221">
        <v>473.96481999999997</v>
      </c>
      <c r="G119" s="221">
        <v>41087.434670000002</v>
      </c>
      <c r="H119" s="359">
        <f>E119-G119</f>
        <v>-5362.4346700000024</v>
      </c>
      <c r="I119" s="359">
        <v>51300.716849999997</v>
      </c>
      <c r="J119" s="153"/>
      <c r="K119" s="125"/>
      <c r="L119" s="153"/>
      <c r="M119" s="153"/>
    </row>
    <row r="120" spans="2:13" ht="14.15" customHeight="1" x14ac:dyDescent="0.35">
      <c r="B120" s="9"/>
      <c r="C120" s="237" t="s">
        <v>11</v>
      </c>
      <c r="D120" s="221">
        <v>9129</v>
      </c>
      <c r="E120" s="221">
        <v>9271</v>
      </c>
      <c r="F120" s="221">
        <v>26.742149999999999</v>
      </c>
      <c r="G120" s="221">
        <v>7003.8502799999997</v>
      </c>
      <c r="H120" s="359">
        <f>E120-G120</f>
        <v>2267.1497200000003</v>
      </c>
      <c r="I120" s="359">
        <v>9102.2381600000008</v>
      </c>
      <c r="J120" s="153"/>
      <c r="K120" s="125"/>
      <c r="L120" s="153"/>
      <c r="M120" s="153"/>
    </row>
    <row r="121" spans="2:13" ht="15" thickBot="1" x14ac:dyDescent="0.4">
      <c r="B121" s="9"/>
      <c r="C121" s="238" t="s">
        <v>39</v>
      </c>
      <c r="D121" s="222">
        <v>500</v>
      </c>
      <c r="E121" s="222">
        <v>500</v>
      </c>
      <c r="F121" s="222"/>
      <c r="G121" s="222"/>
      <c r="H121" s="360">
        <f>E121-G121</f>
        <v>500</v>
      </c>
      <c r="I121" s="360"/>
      <c r="J121" s="153"/>
      <c r="K121" s="125"/>
      <c r="L121" s="153"/>
      <c r="M121" s="153"/>
    </row>
    <row r="122" spans="2:13" s="95" customFormat="1" ht="13.5" customHeight="1" thickBot="1" x14ac:dyDescent="0.4">
      <c r="B122" s="97"/>
      <c r="C122" s="239" t="s">
        <v>122</v>
      </c>
      <c r="D122" s="272">
        <v>32529</v>
      </c>
      <c r="E122" s="272">
        <v>31810</v>
      </c>
      <c r="F122" s="272">
        <v>2.286</v>
      </c>
      <c r="G122" s="272">
        <f>27904.91862+6926</f>
        <v>34830.918619999997</v>
      </c>
      <c r="H122" s="361">
        <f>E122-G122</f>
        <v>-3020.9186199999967</v>
      </c>
      <c r="I122" s="361">
        <v>34830.420870000002</v>
      </c>
      <c r="J122" s="98"/>
      <c r="K122" s="125"/>
      <c r="L122" s="153"/>
      <c r="M122" s="153"/>
    </row>
    <row r="123" spans="2:13" s="69" customFormat="1" ht="14.25" customHeight="1" thickBot="1" x14ac:dyDescent="0.4">
      <c r="B123" s="9"/>
      <c r="C123" s="240" t="s">
        <v>17</v>
      </c>
      <c r="D123" s="207">
        <f>D124+D129+D132</f>
        <v>49948</v>
      </c>
      <c r="E123" s="207">
        <f>E124+E129+E132</f>
        <v>52142</v>
      </c>
      <c r="F123" s="207">
        <f>F124+F129+F132</f>
        <v>542.58818000000008</v>
      </c>
      <c r="G123" s="207">
        <f>G132+G129+G124</f>
        <v>56623.047859999999</v>
      </c>
      <c r="H123" s="364">
        <f>H124+H129+H132</f>
        <v>-4481.0478600000024</v>
      </c>
      <c r="I123" s="364">
        <f>I124+I129+I132</f>
        <v>58378.471310000008</v>
      </c>
      <c r="J123" s="115"/>
      <c r="K123" s="125"/>
      <c r="L123" s="153"/>
      <c r="M123" s="153"/>
    </row>
    <row r="124" spans="2:13" ht="15.75" customHeight="1" x14ac:dyDescent="0.35">
      <c r="B124" s="2"/>
      <c r="C124" s="241" t="s">
        <v>123</v>
      </c>
      <c r="D124" s="287">
        <f>D125+D126+D127+D128</f>
        <v>38587</v>
      </c>
      <c r="E124" s="287">
        <f>E125+E126+E127+E128</f>
        <v>39044</v>
      </c>
      <c r="F124" s="287">
        <f>F125+F126+F127+F128</f>
        <v>505.38986000000006</v>
      </c>
      <c r="G124" s="287">
        <f>G125+G126+G128+G127</f>
        <v>42336.45147</v>
      </c>
      <c r="H124" s="365">
        <f>H125+H126+H127+H128</f>
        <v>-3292.4514700000018</v>
      </c>
      <c r="I124" s="365">
        <f>I125+I126+I127+I128</f>
        <v>47911.498510000005</v>
      </c>
      <c r="J124" s="4"/>
      <c r="K124" s="125"/>
      <c r="L124" s="153"/>
      <c r="M124" s="153"/>
    </row>
    <row r="125" spans="2:13" s="22" customFormat="1" ht="14.15" customHeight="1" x14ac:dyDescent="0.35">
      <c r="B125" s="45"/>
      <c r="C125" s="242" t="s">
        <v>22</v>
      </c>
      <c r="D125" s="218">
        <v>10977</v>
      </c>
      <c r="E125" s="218">
        <v>12492</v>
      </c>
      <c r="F125" s="218">
        <v>123.91266</v>
      </c>
      <c r="G125" s="218">
        <v>9971.1975500000008</v>
      </c>
      <c r="H125" s="350">
        <f t="shared" ref="H125:H137" si="8">E125-G125</f>
        <v>2520.8024499999992</v>
      </c>
      <c r="I125" s="350">
        <v>8239.4292399999995</v>
      </c>
      <c r="J125" s="46"/>
      <c r="K125" s="125"/>
      <c r="L125" s="153"/>
      <c r="M125" s="153"/>
    </row>
    <row r="126" spans="2:13" s="22" customFormat="1" ht="14.15" customHeight="1" x14ac:dyDescent="0.35">
      <c r="B126" s="127"/>
      <c r="C126" s="242" t="s">
        <v>23</v>
      </c>
      <c r="D126" s="218">
        <v>10663</v>
      </c>
      <c r="E126" s="218">
        <v>11227</v>
      </c>
      <c r="F126" s="218">
        <v>287.97770000000003</v>
      </c>
      <c r="G126" s="218">
        <f>13915.98679-903</f>
        <v>13012.986790000001</v>
      </c>
      <c r="H126" s="350">
        <f t="shared" si="8"/>
        <v>-1785.9867900000008</v>
      </c>
      <c r="I126" s="350">
        <v>12426.061449999999</v>
      </c>
      <c r="J126" s="133"/>
      <c r="K126" s="125"/>
      <c r="L126" s="153"/>
      <c r="M126" s="153"/>
    </row>
    <row r="127" spans="2:13" s="22" customFormat="1" ht="14.15" customHeight="1" x14ac:dyDescent="0.35">
      <c r="B127" s="127"/>
      <c r="C127" s="242" t="s">
        <v>24</v>
      </c>
      <c r="D127" s="218">
        <v>9605</v>
      </c>
      <c r="E127" s="218">
        <v>8685</v>
      </c>
      <c r="F127" s="218">
        <v>46.271099999999997</v>
      </c>
      <c r="G127" s="218">
        <f>13813.28464-2435</f>
        <v>11378.28464</v>
      </c>
      <c r="H127" s="350">
        <f t="shared" si="8"/>
        <v>-2693.2846399999999</v>
      </c>
      <c r="I127" s="350">
        <v>13667.40877</v>
      </c>
      <c r="J127" s="133"/>
      <c r="K127" s="125"/>
      <c r="L127" s="153"/>
      <c r="M127" s="153"/>
    </row>
    <row r="128" spans="2:13" s="22" customFormat="1" ht="14.15" customHeight="1" x14ac:dyDescent="0.35">
      <c r="B128" s="127"/>
      <c r="C128" s="242" t="s">
        <v>83</v>
      </c>
      <c r="D128" s="218">
        <v>7342</v>
      </c>
      <c r="E128" s="218">
        <v>6640</v>
      </c>
      <c r="F128" s="218">
        <v>47.228400000000001</v>
      </c>
      <c r="G128" s="218">
        <f>11560.98249-3587</f>
        <v>7973.9824900000003</v>
      </c>
      <c r="H128" s="350">
        <f t="shared" si="8"/>
        <v>-1333.9824900000003</v>
      </c>
      <c r="I128" s="350">
        <v>13578.599050000001</v>
      </c>
      <c r="J128" s="133"/>
      <c r="K128" s="125"/>
      <c r="L128" s="153"/>
      <c r="M128" s="153"/>
    </row>
    <row r="129" spans="2:13" s="23" customFormat="1" ht="14.15" customHeight="1" x14ac:dyDescent="0.35">
      <c r="B129" s="20"/>
      <c r="C129" s="243" t="s">
        <v>18</v>
      </c>
      <c r="D129" s="212">
        <f>D130+D131</f>
        <v>5439</v>
      </c>
      <c r="E129" s="212">
        <v>6203</v>
      </c>
      <c r="F129" s="212">
        <v>0.89370000000000005</v>
      </c>
      <c r="G129" s="212">
        <v>6615.8311400000002</v>
      </c>
      <c r="H129" s="362">
        <f t="shared" si="8"/>
        <v>-412.83114000000023</v>
      </c>
      <c r="I129" s="362">
        <v>4573.7632599999997</v>
      </c>
      <c r="J129" s="39"/>
      <c r="K129" s="125"/>
      <c r="L129" s="153"/>
      <c r="M129" s="153"/>
    </row>
    <row r="130" spans="2:13" ht="14.15" customHeight="1" x14ac:dyDescent="0.35">
      <c r="B130" s="9"/>
      <c r="C130" s="242" t="s">
        <v>40</v>
      </c>
      <c r="D130" s="218">
        <v>4939</v>
      </c>
      <c r="E130" s="218">
        <f>E129-E131</f>
        <v>5703</v>
      </c>
      <c r="F130" s="218">
        <v>0.89370000000000005</v>
      </c>
      <c r="G130" s="218">
        <v>6320.64203</v>
      </c>
      <c r="H130" s="350">
        <f t="shared" si="8"/>
        <v>-617.64202999999998</v>
      </c>
      <c r="I130" s="350">
        <v>4482.1034099999997</v>
      </c>
      <c r="J130" s="115"/>
      <c r="K130" s="125"/>
      <c r="L130" s="153"/>
      <c r="M130" s="153"/>
    </row>
    <row r="131" spans="2:13" ht="14.15" customHeight="1" x14ac:dyDescent="0.35">
      <c r="B131" s="20"/>
      <c r="C131" s="242" t="s">
        <v>41</v>
      </c>
      <c r="D131" s="218">
        <v>500</v>
      </c>
      <c r="E131" s="218">
        <v>500</v>
      </c>
      <c r="F131" s="218">
        <f>F129-F130</f>
        <v>0</v>
      </c>
      <c r="G131" s="218">
        <f>G129-G130</f>
        <v>295.18911000000026</v>
      </c>
      <c r="H131" s="350">
        <f t="shared" si="8"/>
        <v>204.81088999999974</v>
      </c>
      <c r="I131" s="350">
        <f>I129-I130</f>
        <v>91.659850000000006</v>
      </c>
      <c r="J131" s="39"/>
      <c r="K131" s="125"/>
      <c r="L131" s="153"/>
      <c r="M131" s="153"/>
    </row>
    <row r="132" spans="2:13" ht="15" thickBot="1" x14ac:dyDescent="0.4">
      <c r="B132" s="9"/>
      <c r="C132" s="244" t="s">
        <v>80</v>
      </c>
      <c r="D132" s="234">
        <v>5922</v>
      </c>
      <c r="E132" s="234">
        <v>6895</v>
      </c>
      <c r="F132" s="234">
        <v>36.30462</v>
      </c>
      <c r="G132" s="234">
        <v>7670.7652500000004</v>
      </c>
      <c r="H132" s="363">
        <f t="shared" si="8"/>
        <v>-775.76525000000038</v>
      </c>
      <c r="I132" s="363">
        <v>5893.2095399999998</v>
      </c>
      <c r="J132" s="115"/>
      <c r="K132" s="125"/>
      <c r="L132" s="153"/>
      <c r="M132" s="153"/>
    </row>
    <row r="133" spans="2:13" s="69" customFormat="1" ht="15" thickBot="1" x14ac:dyDescent="0.4">
      <c r="B133" s="9"/>
      <c r="C133" s="240" t="s">
        <v>13</v>
      </c>
      <c r="D133" s="207">
        <v>129</v>
      </c>
      <c r="E133" s="207">
        <v>129</v>
      </c>
      <c r="F133" s="207">
        <v>9.0450000000000003E-2</v>
      </c>
      <c r="G133" s="207">
        <v>15.3527</v>
      </c>
      <c r="H133" s="352">
        <f t="shared" si="8"/>
        <v>113.6473</v>
      </c>
      <c r="I133" s="352">
        <v>13.31115</v>
      </c>
      <c r="J133" s="115"/>
      <c r="K133" s="125"/>
      <c r="L133" s="153"/>
      <c r="M133" s="153"/>
    </row>
    <row r="134" spans="2:13" s="69" customFormat="1" ht="17" thickBot="1" x14ac:dyDescent="0.4">
      <c r="B134" s="9"/>
      <c r="C134" s="245" t="s">
        <v>65</v>
      </c>
      <c r="D134" s="273">
        <v>2000</v>
      </c>
      <c r="E134" s="273">
        <v>2000</v>
      </c>
      <c r="F134" s="273">
        <v>0.88995000000000002</v>
      </c>
      <c r="G134" s="273">
        <v>2000</v>
      </c>
      <c r="H134" s="355">
        <f t="shared" si="8"/>
        <v>0</v>
      </c>
      <c r="I134" s="355">
        <v>2000</v>
      </c>
      <c r="J134" s="115"/>
      <c r="K134" s="125"/>
      <c r="L134" s="153"/>
      <c r="M134" s="153"/>
    </row>
    <row r="135" spans="2:13" s="69" customFormat="1" ht="15" thickBot="1" x14ac:dyDescent="0.4">
      <c r="B135" s="9"/>
      <c r="C135" s="240" t="s">
        <v>42</v>
      </c>
      <c r="D135" s="207">
        <v>250</v>
      </c>
      <c r="E135" s="207">
        <v>250</v>
      </c>
      <c r="F135" s="207"/>
      <c r="G135" s="207">
        <v>265.89499999999998</v>
      </c>
      <c r="H135" s="352">
        <f t="shared" si="8"/>
        <v>-15.894999999999982</v>
      </c>
      <c r="I135" s="352">
        <v>264.036</v>
      </c>
      <c r="J135" s="153"/>
      <c r="K135" s="125"/>
      <c r="L135" s="153"/>
      <c r="M135" s="153"/>
    </row>
    <row r="136" spans="2:13" s="69" customFormat="1" ht="15" thickBot="1" x14ac:dyDescent="0.4">
      <c r="B136" s="9"/>
      <c r="C136" s="204" t="s">
        <v>14</v>
      </c>
      <c r="D136" s="206"/>
      <c r="E136" s="206"/>
      <c r="F136" s="206">
        <v>7</v>
      </c>
      <c r="G136" s="206">
        <v>893</v>
      </c>
      <c r="H136" s="353">
        <f t="shared" si="8"/>
        <v>-893</v>
      </c>
      <c r="I136" s="353">
        <v>1002</v>
      </c>
      <c r="J136" s="115"/>
      <c r="K136" s="125"/>
      <c r="L136" s="153"/>
      <c r="M136" s="153"/>
    </row>
    <row r="137" spans="2:13" s="3" customFormat="1" ht="16" thickBot="1" x14ac:dyDescent="0.4">
      <c r="B137" s="2"/>
      <c r="C137" s="32" t="s">
        <v>9</v>
      </c>
      <c r="D137" s="179">
        <f>D118+D122+D123+D133+D134+D135</f>
        <v>134000</v>
      </c>
      <c r="E137" s="179">
        <f>E118+E122+E123+E133+E134+E135</f>
        <v>131827</v>
      </c>
      <c r="F137" s="179">
        <f>F118+F122+F123+F133+F134+F135+F136</f>
        <v>1053.5615499999999</v>
      </c>
      <c r="G137" s="179">
        <f>G118+G122+G123+G133+G134+G135+G136</f>
        <v>142719.49912999998</v>
      </c>
      <c r="H137" s="339">
        <f t="shared" si="8"/>
        <v>-10892.499129999982</v>
      </c>
      <c r="I137" s="339">
        <f>I118+I121+I122+I123+I133+I134+I135+I136</f>
        <v>156891.19433999999</v>
      </c>
      <c r="J137" s="169"/>
      <c r="K137" s="125"/>
      <c r="L137" s="153"/>
      <c r="M137" s="153"/>
    </row>
    <row r="138" spans="2:13" s="3" customFormat="1" ht="14.25" customHeight="1" x14ac:dyDescent="0.35">
      <c r="B138" s="2"/>
      <c r="C138" s="282" t="s">
        <v>100</v>
      </c>
      <c r="D138" s="34"/>
      <c r="E138" s="34"/>
      <c r="F138" s="34"/>
      <c r="G138" s="34"/>
      <c r="H138" s="169"/>
      <c r="I138" s="169"/>
      <c r="J138" s="169"/>
      <c r="K138" s="1"/>
      <c r="L138" s="4"/>
      <c r="M138" s="4"/>
    </row>
    <row r="139" spans="2:13" s="3" customFormat="1" ht="14.25" customHeight="1" x14ac:dyDescent="0.35">
      <c r="B139" s="2"/>
      <c r="C139" s="120" t="s">
        <v>101</v>
      </c>
      <c r="D139" s="34"/>
      <c r="E139" s="34"/>
      <c r="F139" s="34"/>
      <c r="G139" s="34"/>
      <c r="H139" s="169"/>
      <c r="I139" s="4"/>
      <c r="J139" s="4"/>
      <c r="K139" s="68"/>
      <c r="L139" s="4"/>
      <c r="M139" s="4"/>
    </row>
    <row r="140" spans="2:13" s="3" customFormat="1" ht="14.25" customHeight="1" x14ac:dyDescent="0.35">
      <c r="B140" s="114"/>
      <c r="C140" s="188" t="s">
        <v>130</v>
      </c>
      <c r="D140" s="34"/>
      <c r="E140" s="34"/>
      <c r="F140" s="34"/>
      <c r="G140" s="34"/>
      <c r="H140" s="169"/>
      <c r="I140" s="169"/>
      <c r="J140" s="4"/>
      <c r="K140" s="113"/>
      <c r="L140" s="4"/>
      <c r="M140" s="4"/>
    </row>
    <row r="141" spans="2:13" s="3" customFormat="1" ht="14.25" customHeight="1" x14ac:dyDescent="0.35">
      <c r="B141" s="114"/>
      <c r="C141" s="188" t="s">
        <v>121</v>
      </c>
      <c r="D141" s="34"/>
      <c r="E141" s="34"/>
      <c r="F141" s="34"/>
      <c r="G141" s="34"/>
      <c r="H141" s="169"/>
      <c r="I141" s="169"/>
      <c r="J141" s="4"/>
      <c r="K141" s="113"/>
      <c r="L141" s="4"/>
      <c r="M141" s="4"/>
    </row>
    <row r="142" spans="2:13" ht="16" thickBot="1" x14ac:dyDescent="0.4">
      <c r="B142" s="35"/>
      <c r="C142" s="131" t="s">
        <v>131</v>
      </c>
      <c r="D142" s="192"/>
      <c r="E142" s="192"/>
      <c r="F142" s="47"/>
      <c r="G142" s="47"/>
      <c r="H142" s="36"/>
      <c r="I142" s="76"/>
      <c r="J142" s="151"/>
      <c r="K142" s="37"/>
      <c r="L142" s="115"/>
      <c r="M142" s="115"/>
    </row>
    <row r="143" spans="2:13" ht="12" customHeight="1" thickTop="1" x14ac:dyDescent="0.35">
      <c r="B143" s="6"/>
      <c r="C143" s="27"/>
      <c r="D143" s="28"/>
      <c r="E143" s="28"/>
      <c r="F143" s="28"/>
      <c r="G143" s="28"/>
      <c r="H143" s="6"/>
      <c r="I143" s="6"/>
      <c r="J143" s="115"/>
      <c r="K143" s="6"/>
      <c r="L143" s="115"/>
      <c r="M143" s="115"/>
    </row>
    <row r="144" spans="2:13" ht="12" customHeight="1" x14ac:dyDescent="0.35">
      <c r="B144" s="115"/>
      <c r="C144" s="133"/>
      <c r="D144" s="134"/>
      <c r="E144" s="134"/>
      <c r="F144" s="134"/>
      <c r="G144" s="134"/>
      <c r="H144" s="115"/>
      <c r="I144" s="115"/>
      <c r="J144" s="115"/>
      <c r="K144" s="115"/>
      <c r="L144" s="115"/>
      <c r="M144" s="115"/>
    </row>
    <row r="145" spans="2:13" ht="12" customHeight="1" x14ac:dyDescent="0.35">
      <c r="B145" s="6"/>
      <c r="C145" s="27"/>
      <c r="D145" s="28"/>
      <c r="E145" s="28"/>
      <c r="F145" s="28"/>
      <c r="G145" s="28"/>
      <c r="H145" s="6"/>
      <c r="I145" s="6"/>
      <c r="J145" s="115"/>
      <c r="K145" s="6"/>
      <c r="L145" s="115"/>
      <c r="M145" s="115"/>
    </row>
    <row r="146" spans="2:13" ht="20.25" customHeight="1" thickBot="1" x14ac:dyDescent="0.5">
      <c r="B146" s="115"/>
      <c r="C146" s="201" t="s">
        <v>63</v>
      </c>
      <c r="D146" s="134"/>
      <c r="E146" s="134"/>
      <c r="F146" s="134"/>
      <c r="G146" s="134"/>
      <c r="H146" s="115"/>
      <c r="I146" s="115"/>
      <c r="J146" s="115"/>
      <c r="K146" s="115"/>
      <c r="L146" s="115"/>
      <c r="M146" s="115"/>
    </row>
    <row r="147" spans="2:13" ht="12" customHeight="1" thickTop="1" thickBot="1" x14ac:dyDescent="0.4">
      <c r="B147" s="195"/>
      <c r="C147" s="196"/>
      <c r="D147" s="197"/>
      <c r="E147" s="197"/>
      <c r="F147" s="197"/>
      <c r="G147" s="197"/>
      <c r="H147" s="198"/>
      <c r="I147" s="198"/>
      <c r="J147" s="198"/>
      <c r="K147" s="199"/>
      <c r="L147" s="115"/>
      <c r="M147" s="115"/>
    </row>
    <row r="148" spans="2:13" ht="12" customHeight="1" thickBot="1" x14ac:dyDescent="0.4">
      <c r="B148" s="116"/>
      <c r="C148" s="387" t="s">
        <v>2</v>
      </c>
      <c r="D148" s="388"/>
      <c r="E148" s="181"/>
      <c r="F148" s="181"/>
      <c r="G148" s="134"/>
      <c r="H148" s="115"/>
      <c r="I148" s="115"/>
      <c r="J148" s="115"/>
      <c r="K148" s="117"/>
      <c r="L148" s="115"/>
      <c r="M148" s="115"/>
    </row>
    <row r="149" spans="2:13" ht="15" customHeight="1" x14ac:dyDescent="0.35">
      <c r="B149" s="116"/>
      <c r="C149" s="246" t="s">
        <v>55</v>
      </c>
      <c r="D149" s="247">
        <v>34705</v>
      </c>
      <c r="E149" s="248"/>
      <c r="F149" s="181"/>
      <c r="G149" s="134"/>
      <c r="H149" s="115"/>
      <c r="I149" s="115"/>
      <c r="J149" s="115"/>
      <c r="K149" s="117"/>
      <c r="L149" s="115"/>
      <c r="M149" s="115"/>
    </row>
    <row r="150" spans="2:13" ht="15" customHeight="1" x14ac:dyDescent="0.35">
      <c r="B150" s="116"/>
      <c r="C150" s="249" t="s">
        <v>67</v>
      </c>
      <c r="D150" s="250">
        <v>12676</v>
      </c>
      <c r="E150" s="248"/>
      <c r="F150" s="181"/>
      <c r="G150" s="134"/>
      <c r="H150" s="115"/>
      <c r="I150" s="115"/>
      <c r="J150" s="115"/>
      <c r="K150" s="117"/>
      <c r="L150" s="115"/>
      <c r="M150" s="115"/>
    </row>
    <row r="151" spans="2:13" ht="15" customHeight="1" thickBot="1" x14ac:dyDescent="0.4">
      <c r="B151" s="116"/>
      <c r="C151" s="251" t="s">
        <v>68</v>
      </c>
      <c r="D151" s="250">
        <v>6376</v>
      </c>
      <c r="E151" s="248"/>
      <c r="F151" s="181"/>
      <c r="G151" s="134"/>
      <c r="H151" s="115"/>
      <c r="I151" s="115"/>
      <c r="J151" s="115"/>
      <c r="K151" s="117"/>
      <c r="L151" s="115"/>
      <c r="M151" s="115"/>
    </row>
    <row r="152" spans="2:13" ht="16" thickBot="1" x14ac:dyDescent="0.4">
      <c r="B152" s="116"/>
      <c r="C152" s="252" t="s">
        <v>31</v>
      </c>
      <c r="D152" s="253">
        <f>D149+D150+D151</f>
        <v>53757</v>
      </c>
      <c r="E152" s="248"/>
      <c r="F152" s="181"/>
      <c r="G152" s="134"/>
      <c r="H152" s="115"/>
      <c r="I152" s="115"/>
      <c r="J152" s="115"/>
      <c r="K152" s="117"/>
      <c r="L152" s="115"/>
      <c r="M152" s="115"/>
    </row>
    <row r="153" spans="2:13" ht="11.25" customHeight="1" x14ac:dyDescent="0.35">
      <c r="B153" s="116"/>
      <c r="C153" s="254" t="s">
        <v>102</v>
      </c>
      <c r="D153" s="255"/>
      <c r="E153" s="255"/>
      <c r="F153" s="134"/>
      <c r="G153" s="134"/>
      <c r="H153" s="115"/>
      <c r="I153" s="115"/>
      <c r="J153" s="115"/>
      <c r="K153" s="117"/>
      <c r="L153" s="115"/>
      <c r="M153" s="115"/>
    </row>
    <row r="154" spans="2:13" ht="11.25" customHeight="1" x14ac:dyDescent="0.35">
      <c r="B154" s="116"/>
      <c r="C154" s="254" t="s">
        <v>103</v>
      </c>
      <c r="D154" s="255"/>
      <c r="E154" s="255"/>
      <c r="F154" s="134"/>
      <c r="G154" s="134"/>
      <c r="H154" s="115"/>
      <c r="I154" s="115"/>
      <c r="J154" s="115"/>
      <c r="K154" s="117"/>
      <c r="L154" s="115"/>
      <c r="M154" s="115"/>
    </row>
    <row r="155" spans="2:13" ht="12" customHeight="1" x14ac:dyDescent="0.35">
      <c r="B155" s="116"/>
      <c r="C155" s="120" t="s">
        <v>104</v>
      </c>
      <c r="D155" s="134"/>
      <c r="E155" s="134"/>
      <c r="F155" s="134"/>
      <c r="G155" s="134"/>
      <c r="H155" s="115"/>
      <c r="I155" s="115"/>
      <c r="J155" s="115"/>
      <c r="K155" s="117"/>
      <c r="L155" s="115"/>
      <c r="M155" s="115"/>
    </row>
    <row r="156" spans="2:13" ht="5.25" customHeight="1" thickBot="1" x14ac:dyDescent="0.4">
      <c r="B156" s="116"/>
      <c r="C156" s="120"/>
      <c r="D156" s="134"/>
      <c r="E156" s="134"/>
      <c r="F156" s="134"/>
      <c r="G156" s="134"/>
      <c r="H156" s="115"/>
      <c r="I156" s="115"/>
      <c r="J156" s="115"/>
      <c r="K156" s="117"/>
      <c r="L156" s="115"/>
      <c r="M156" s="115"/>
    </row>
    <row r="157" spans="2:13" ht="47" thickBot="1" x14ac:dyDescent="0.4">
      <c r="B157" s="116"/>
      <c r="C157" s="104" t="s">
        <v>19</v>
      </c>
      <c r="D157" s="366" t="s">
        <v>20</v>
      </c>
      <c r="E157" s="104" t="str">
        <f>F19</f>
        <v>LANDET KVANTUM UKE 49</v>
      </c>
      <c r="F157" s="104" t="str">
        <f>G19</f>
        <v>LANDET KVANTUM T.O.M UKE 49</v>
      </c>
      <c r="G157" s="104" t="str">
        <f>I19</f>
        <v>RESTKVOTER</v>
      </c>
      <c r="H157" s="104" t="str">
        <f>J19</f>
        <v>LANDET KVANTUM T.O.M. UKE 49 2018</v>
      </c>
      <c r="I157" s="115"/>
      <c r="J157" s="115"/>
      <c r="K157" s="117"/>
      <c r="L157" s="115"/>
      <c r="M157" s="115"/>
    </row>
    <row r="158" spans="2:13" ht="15" customHeight="1" thickBot="1" x14ac:dyDescent="0.4">
      <c r="B158" s="116"/>
      <c r="C158" s="109" t="s">
        <v>5</v>
      </c>
      <c r="D158" s="367">
        <v>34571</v>
      </c>
      <c r="E158" s="370">
        <v>78.388159999999999</v>
      </c>
      <c r="F158" s="370">
        <v>21973.341629999999</v>
      </c>
      <c r="G158" s="370">
        <f>D158-F158</f>
        <v>12597.658370000001</v>
      </c>
      <c r="H158" s="370">
        <v>17825.974590000002</v>
      </c>
      <c r="I158" s="115"/>
      <c r="J158" s="115"/>
      <c r="K158" s="117"/>
      <c r="L158" s="115"/>
      <c r="M158" s="115"/>
    </row>
    <row r="159" spans="2:13" ht="15" customHeight="1" thickBot="1" x14ac:dyDescent="0.4">
      <c r="B159" s="116"/>
      <c r="C159" s="111" t="s">
        <v>41</v>
      </c>
      <c r="D159" s="367">
        <v>100</v>
      </c>
      <c r="E159" s="370">
        <v>1E-3</v>
      </c>
      <c r="F159" s="370">
        <v>29.334070000000001</v>
      </c>
      <c r="G159" s="370">
        <f>D159-F159</f>
        <v>70.665930000000003</v>
      </c>
      <c r="H159" s="370">
        <v>3.9066299999999998</v>
      </c>
      <c r="I159" s="115"/>
      <c r="J159" s="115"/>
      <c r="K159" s="117"/>
      <c r="L159" s="115"/>
      <c r="M159" s="115"/>
    </row>
    <row r="160" spans="2:13" ht="15" customHeight="1" thickBot="1" x14ac:dyDescent="0.4">
      <c r="B160" s="116"/>
      <c r="C160" s="107" t="s">
        <v>36</v>
      </c>
      <c r="D160" s="368">
        <v>34</v>
      </c>
      <c r="E160" s="371"/>
      <c r="F160" s="371"/>
      <c r="G160" s="371">
        <f>D160-F160</f>
        <v>34</v>
      </c>
      <c r="H160" s="371">
        <v>0.02</v>
      </c>
      <c r="I160" s="115"/>
      <c r="J160" s="115"/>
      <c r="K160" s="117"/>
      <c r="L160" s="115"/>
      <c r="M160" s="115"/>
    </row>
    <row r="161" spans="1:13" ht="15" customHeight="1" thickBot="1" x14ac:dyDescent="0.4">
      <c r="A161" s="115"/>
      <c r="B161" s="116"/>
      <c r="C161" s="110" t="s">
        <v>52</v>
      </c>
      <c r="D161" s="369">
        <f>SUM(D158:D160)</f>
        <v>34705</v>
      </c>
      <c r="E161" s="372">
        <f>SUM(E158:E160)</f>
        <v>78.389160000000004</v>
      </c>
      <c r="F161" s="372">
        <f>SUM(F158:F160)</f>
        <v>22002.6757</v>
      </c>
      <c r="G161" s="372">
        <f>D161-F161</f>
        <v>12702.3243</v>
      </c>
      <c r="H161" s="372">
        <f>SUM(H158:H160)</f>
        <v>17829.901220000003</v>
      </c>
      <c r="I161" s="115"/>
      <c r="J161" s="115"/>
      <c r="K161" s="117"/>
      <c r="L161" s="115"/>
      <c r="M161" s="115"/>
    </row>
    <row r="162" spans="1:13" ht="21" customHeight="1" thickBot="1" x14ac:dyDescent="0.4">
      <c r="B162" s="150"/>
      <c r="C162" s="131" t="s">
        <v>64</v>
      </c>
      <c r="D162" s="151"/>
      <c r="E162" s="151"/>
      <c r="F162" s="194"/>
      <c r="G162" s="194"/>
      <c r="H162" s="194"/>
      <c r="I162" s="194"/>
      <c r="J162" s="151"/>
      <c r="K162" s="152"/>
      <c r="L162" s="115"/>
    </row>
    <row r="163" spans="1:13" s="40" customFormat="1" ht="30" customHeight="1" thickTop="1" thickBot="1" x14ac:dyDescent="0.5">
      <c r="A163" s="78"/>
      <c r="B163" s="48"/>
      <c r="C163" s="200" t="s">
        <v>43</v>
      </c>
      <c r="D163" s="48"/>
      <c r="E163" s="48"/>
      <c r="F163" s="48"/>
      <c r="G163" s="48"/>
      <c r="H163" s="48"/>
      <c r="I163" s="80"/>
      <c r="J163" s="80"/>
      <c r="K163" s="48"/>
      <c r="L163" s="80"/>
      <c r="M163" s="80"/>
    </row>
    <row r="164" spans="1:13" ht="17.149999999999999" customHeight="1" thickTop="1" x14ac:dyDescent="0.35">
      <c r="B164" s="392" t="s">
        <v>1</v>
      </c>
      <c r="C164" s="393"/>
      <c r="D164" s="393"/>
      <c r="E164" s="393"/>
      <c r="F164" s="393"/>
      <c r="G164" s="393"/>
      <c r="H164" s="393"/>
      <c r="I164" s="393"/>
      <c r="J164" s="393"/>
      <c r="K164" s="394"/>
      <c r="L164" s="182"/>
      <c r="M164" s="182"/>
    </row>
    <row r="165" spans="1:13" ht="6" customHeight="1" thickBot="1" x14ac:dyDescent="0.4">
      <c r="B165" s="49"/>
      <c r="C165" s="41"/>
      <c r="D165" s="41"/>
      <c r="E165" s="41"/>
      <c r="F165" s="41"/>
      <c r="G165" s="41"/>
      <c r="H165" s="41"/>
      <c r="I165" s="79"/>
      <c r="J165" s="79"/>
      <c r="K165" s="42"/>
      <c r="L165" s="79"/>
      <c r="M165" s="79"/>
    </row>
    <row r="166" spans="1:13" s="3" customFormat="1" ht="18" customHeight="1" thickBot="1" x14ac:dyDescent="0.4">
      <c r="B166" s="29"/>
      <c r="C166" s="387" t="s">
        <v>2</v>
      </c>
      <c r="D166" s="388"/>
      <c r="E166" s="387" t="s">
        <v>53</v>
      </c>
      <c r="F166" s="388"/>
      <c r="G166" s="387" t="s">
        <v>54</v>
      </c>
      <c r="H166" s="388"/>
      <c r="I166" s="82"/>
      <c r="J166" s="82"/>
      <c r="K166" s="30"/>
      <c r="L166" s="140"/>
      <c r="M166" s="140"/>
    </row>
    <row r="167" spans="1:13" ht="14.25" customHeight="1" x14ac:dyDescent="0.35">
      <c r="B167" s="49"/>
      <c r="C167" s="246" t="s">
        <v>55</v>
      </c>
      <c r="D167" s="256">
        <v>47999</v>
      </c>
      <c r="E167" s="257" t="s">
        <v>5</v>
      </c>
      <c r="F167" s="258">
        <v>34489</v>
      </c>
      <c r="G167" s="249" t="s">
        <v>12</v>
      </c>
      <c r="H167" s="99">
        <v>21527</v>
      </c>
      <c r="I167" s="82"/>
      <c r="J167" s="82"/>
      <c r="K167" s="31"/>
      <c r="L167" s="148"/>
      <c r="M167" s="148"/>
    </row>
    <row r="168" spans="1:13" ht="14.25" customHeight="1" x14ac:dyDescent="0.35">
      <c r="B168" s="49"/>
      <c r="C168" s="249" t="s">
        <v>44</v>
      </c>
      <c r="D168" s="259">
        <v>44935</v>
      </c>
      <c r="E168" s="260" t="s">
        <v>45</v>
      </c>
      <c r="F168" s="261">
        <v>8000</v>
      </c>
      <c r="G168" s="249" t="s">
        <v>11</v>
      </c>
      <c r="H168" s="99">
        <v>5603</v>
      </c>
      <c r="I168" s="82"/>
      <c r="J168" s="82"/>
      <c r="K168" s="31"/>
      <c r="L168" s="148"/>
      <c r="M168" s="148"/>
    </row>
    <row r="169" spans="1:13" ht="14.25" customHeight="1" x14ac:dyDescent="0.35">
      <c r="B169" s="49"/>
      <c r="C169" s="249"/>
      <c r="D169" s="259"/>
      <c r="E169" s="260" t="s">
        <v>38</v>
      </c>
      <c r="F169" s="261">
        <v>5500</v>
      </c>
      <c r="G169" s="249" t="s">
        <v>46</v>
      </c>
      <c r="H169" s="99">
        <v>5666</v>
      </c>
      <c r="I169" s="82"/>
      <c r="J169" s="82"/>
      <c r="K169" s="51"/>
      <c r="L169" s="183"/>
      <c r="M169" s="183"/>
    </row>
    <row r="170" spans="1:13" ht="14.15" customHeight="1" thickBot="1" x14ac:dyDescent="0.4">
      <c r="B170" s="49"/>
      <c r="C170" s="249"/>
      <c r="D170" s="259"/>
      <c r="E170" s="260"/>
      <c r="F170" s="261"/>
      <c r="G170" s="249" t="s">
        <v>47</v>
      </c>
      <c r="H170" s="99">
        <v>1693</v>
      </c>
      <c r="I170" s="82"/>
      <c r="J170" s="82"/>
      <c r="K170" s="51"/>
      <c r="L170" s="183"/>
      <c r="M170" s="183"/>
    </row>
    <row r="171" spans="1:13" ht="14.15" customHeight="1" thickBot="1" x14ac:dyDescent="0.4">
      <c r="B171" s="49"/>
      <c r="C171" s="52" t="s">
        <v>31</v>
      </c>
      <c r="D171" s="262">
        <v>93614</v>
      </c>
      <c r="E171" s="263" t="s">
        <v>57</v>
      </c>
      <c r="F171" s="262">
        <f>F167+F168+F169</f>
        <v>47989</v>
      </c>
      <c r="G171" s="52" t="s">
        <v>5</v>
      </c>
      <c r="H171" s="100">
        <f>SUM(H167:H170)</f>
        <v>34489</v>
      </c>
      <c r="I171" s="82"/>
      <c r="J171" s="82"/>
      <c r="K171" s="51"/>
      <c r="L171" s="183"/>
      <c r="M171" s="183"/>
    </row>
    <row r="172" spans="1:13" ht="13" customHeight="1" x14ac:dyDescent="0.35">
      <c r="B172" s="49"/>
      <c r="C172" s="231" t="s">
        <v>93</v>
      </c>
      <c r="D172" s="260"/>
      <c r="E172" s="260"/>
      <c r="F172" s="260"/>
      <c r="G172" s="83"/>
      <c r="H172" s="50"/>
      <c r="I172" s="82"/>
      <c r="J172" s="82"/>
      <c r="K172" s="51"/>
      <c r="L172" s="183"/>
      <c r="M172" s="183"/>
    </row>
    <row r="173" spans="1:13" s="6" customFormat="1" ht="13" customHeight="1" x14ac:dyDescent="0.35">
      <c r="B173" s="49"/>
      <c r="C173" s="264" t="s">
        <v>107</v>
      </c>
      <c r="D173" s="83"/>
      <c r="E173" s="83"/>
      <c r="F173" s="83"/>
      <c r="G173" s="83"/>
      <c r="H173" s="41"/>
      <c r="I173" s="79"/>
      <c r="J173" s="79"/>
      <c r="K173" s="42"/>
      <c r="L173" s="79"/>
      <c r="M173" s="79"/>
    </row>
    <row r="174" spans="1:13" s="6" customFormat="1" ht="8.25" customHeight="1" thickBot="1" x14ac:dyDescent="0.4">
      <c r="B174" s="49"/>
      <c r="C174" s="53"/>
      <c r="D174" s="41"/>
      <c r="E174" s="41"/>
      <c r="F174" s="41"/>
      <c r="G174" s="41"/>
      <c r="H174" s="41"/>
      <c r="I174" s="79"/>
      <c r="J174" s="79"/>
      <c r="K174" s="42"/>
      <c r="L174" s="79"/>
      <c r="M174" s="79"/>
    </row>
    <row r="175" spans="1:13" ht="18" customHeight="1" x14ac:dyDescent="0.35">
      <c r="B175" s="389" t="s">
        <v>8</v>
      </c>
      <c r="C175" s="390"/>
      <c r="D175" s="390"/>
      <c r="E175" s="390"/>
      <c r="F175" s="390"/>
      <c r="G175" s="390"/>
      <c r="H175" s="390"/>
      <c r="I175" s="390"/>
      <c r="J175" s="390"/>
      <c r="K175" s="391"/>
      <c r="L175" s="182"/>
      <c r="M175" s="182"/>
    </row>
    <row r="176" spans="1:13" ht="4.5" customHeight="1" thickBot="1" x14ac:dyDescent="0.4">
      <c r="B176" s="54"/>
      <c r="C176" s="55"/>
      <c r="D176" s="55"/>
      <c r="E176" s="55"/>
      <c r="F176" s="55"/>
      <c r="G176" s="55"/>
      <c r="H176" s="55"/>
      <c r="I176" s="85"/>
      <c r="J176" s="85"/>
      <c r="K176" s="56"/>
      <c r="L176" s="85"/>
      <c r="M176" s="85"/>
    </row>
    <row r="177" spans="1:13" ht="47" thickBot="1" x14ac:dyDescent="0.4">
      <c r="A177" s="3"/>
      <c r="B177" s="29"/>
      <c r="C177" s="104" t="s">
        <v>19</v>
      </c>
      <c r="D177" s="174" t="s">
        <v>70</v>
      </c>
      <c r="E177" s="174" t="s">
        <v>113</v>
      </c>
      <c r="F177" s="174" t="str">
        <f>F19</f>
        <v>LANDET KVANTUM UKE 49</v>
      </c>
      <c r="G177" s="174" t="str">
        <f>G19</f>
        <v>LANDET KVANTUM T.O.M UKE 49</v>
      </c>
      <c r="H177" s="373" t="str">
        <f>I19</f>
        <v>RESTKVOTER</v>
      </c>
      <c r="I177" s="104" t="str">
        <f>J19</f>
        <v>LANDET KVANTUM T.O.M. UKE 49 2018</v>
      </c>
      <c r="J177" s="140"/>
      <c r="K177" s="30"/>
      <c r="L177" s="140"/>
      <c r="M177" s="140"/>
    </row>
    <row r="178" spans="1:13" ht="14.15" customHeight="1" x14ac:dyDescent="0.35">
      <c r="B178" s="49"/>
      <c r="C178" s="105" t="s">
        <v>16</v>
      </c>
      <c r="D178" s="208">
        <f t="shared" ref="D178" si="9">D179+D180+D181+D182</f>
        <v>34489</v>
      </c>
      <c r="E178" s="208">
        <f>E179+E180+E181+E182</f>
        <v>39828</v>
      </c>
      <c r="F178" s="208">
        <f>F179+F180+F181+F182</f>
        <v>162.30670000000001</v>
      </c>
      <c r="G178" s="208">
        <f>G179+G180+G181+G182</f>
        <v>41026.187180000001</v>
      </c>
      <c r="H178" s="374">
        <f t="shared" ref="H178" si="10">H179+H180+H181+H182</f>
        <v>-1198.1871800000013</v>
      </c>
      <c r="I178" s="379">
        <f>I179+I180+I181+I182</f>
        <v>31192.096819999999</v>
      </c>
      <c r="J178" s="79"/>
      <c r="K178" s="57"/>
      <c r="L178" s="184"/>
      <c r="M178" s="184"/>
    </row>
    <row r="179" spans="1:13" ht="14.15" customHeight="1" x14ac:dyDescent="0.35">
      <c r="B179" s="49"/>
      <c r="C179" s="271" t="s">
        <v>73</v>
      </c>
      <c r="D179" s="265">
        <v>21527</v>
      </c>
      <c r="E179" s="265">
        <v>25497</v>
      </c>
      <c r="F179" s="265">
        <v>100.81529999999999</v>
      </c>
      <c r="G179" s="265">
        <v>29724.935850000002</v>
      </c>
      <c r="H179" s="375">
        <f t="shared" ref="H179:H184" si="11">E179-G179</f>
        <v>-4227.9358500000017</v>
      </c>
      <c r="I179" s="380">
        <v>22949.99208</v>
      </c>
      <c r="J179" s="79"/>
      <c r="K179" s="57"/>
      <c r="L179" s="184"/>
      <c r="M179" s="184"/>
    </row>
    <row r="180" spans="1:13" ht="14.15" customHeight="1" x14ac:dyDescent="0.35">
      <c r="B180" s="49"/>
      <c r="C180" s="106" t="s">
        <v>11</v>
      </c>
      <c r="D180" s="265">
        <v>5603</v>
      </c>
      <c r="E180" s="265">
        <v>6636</v>
      </c>
      <c r="F180" s="265"/>
      <c r="G180" s="265">
        <v>4024.2658099999999</v>
      </c>
      <c r="H180" s="375">
        <f t="shared" si="11"/>
        <v>2611.7341900000001</v>
      </c>
      <c r="I180" s="380">
        <v>2704.6756599999999</v>
      </c>
      <c r="J180" s="79"/>
      <c r="K180" s="57"/>
      <c r="L180" s="184"/>
      <c r="M180" s="184"/>
    </row>
    <row r="181" spans="1:13" ht="14.15" customHeight="1" x14ac:dyDescent="0.35">
      <c r="B181" s="49"/>
      <c r="C181" s="106" t="s">
        <v>47</v>
      </c>
      <c r="D181" s="265">
        <v>1693</v>
      </c>
      <c r="E181" s="265">
        <v>1793</v>
      </c>
      <c r="F181" s="265">
        <v>57.378</v>
      </c>
      <c r="G181" s="265">
        <v>3426.6555699999999</v>
      </c>
      <c r="H181" s="375">
        <f t="shared" si="11"/>
        <v>-1633.6555699999999</v>
      </c>
      <c r="I181" s="380">
        <v>2549.0371599999999</v>
      </c>
      <c r="J181" s="79"/>
      <c r="K181" s="57"/>
      <c r="L181" s="184"/>
      <c r="M181" s="184"/>
    </row>
    <row r="182" spans="1:13" ht="14.25" customHeight="1" thickBot="1" x14ac:dyDescent="0.4">
      <c r="B182" s="49"/>
      <c r="C182" s="298" t="s">
        <v>46</v>
      </c>
      <c r="D182" s="265">
        <v>5666</v>
      </c>
      <c r="E182" s="265">
        <v>5902</v>
      </c>
      <c r="F182" s="265">
        <v>4.1134000000000004</v>
      </c>
      <c r="G182" s="265">
        <v>3850.3299499999998</v>
      </c>
      <c r="H182" s="375">
        <f t="shared" si="11"/>
        <v>2051.6700500000002</v>
      </c>
      <c r="I182" s="380">
        <v>2988.39192</v>
      </c>
      <c r="J182" s="79"/>
      <c r="K182" s="57"/>
      <c r="L182" s="184"/>
      <c r="M182" s="184"/>
    </row>
    <row r="183" spans="1:13" ht="14.15" customHeight="1" thickBot="1" x14ac:dyDescent="0.4">
      <c r="B183" s="49"/>
      <c r="C183" s="109" t="s">
        <v>38</v>
      </c>
      <c r="D183" s="266">
        <v>5500</v>
      </c>
      <c r="E183" s="266">
        <v>5500</v>
      </c>
      <c r="F183" s="266"/>
      <c r="G183" s="266">
        <v>4792.5846899999997</v>
      </c>
      <c r="H183" s="376">
        <f t="shared" si="11"/>
        <v>707.41531000000032</v>
      </c>
      <c r="I183" s="381">
        <v>2050.0937600000002</v>
      </c>
      <c r="J183" s="79"/>
      <c r="K183" s="57"/>
      <c r="L183" s="184"/>
      <c r="M183" s="184"/>
    </row>
    <row r="184" spans="1:13" ht="14.15" customHeight="1" x14ac:dyDescent="0.35">
      <c r="B184" s="49"/>
      <c r="C184" s="105" t="s">
        <v>17</v>
      </c>
      <c r="D184" s="208">
        <v>8000</v>
      </c>
      <c r="E184" s="208">
        <v>8000</v>
      </c>
      <c r="F184" s="208">
        <f>F185+F186</f>
        <v>16.609359999999999</v>
      </c>
      <c r="G184" s="208">
        <f>G185+G186</f>
        <v>3752.20687</v>
      </c>
      <c r="H184" s="374">
        <f t="shared" si="11"/>
        <v>4247.79313</v>
      </c>
      <c r="I184" s="379">
        <f>I185+I186</f>
        <v>5127.9341899999999</v>
      </c>
      <c r="J184" s="79"/>
      <c r="K184" s="57"/>
      <c r="L184" s="184"/>
      <c r="M184" s="184"/>
    </row>
    <row r="185" spans="1:13" ht="14.15" customHeight="1" x14ac:dyDescent="0.35">
      <c r="B185" s="49"/>
      <c r="C185" s="106" t="s">
        <v>29</v>
      </c>
      <c r="D185" s="265"/>
      <c r="E185" s="265"/>
      <c r="F185" s="265"/>
      <c r="G185" s="265">
        <v>398.58715000000001</v>
      </c>
      <c r="H185" s="375"/>
      <c r="I185" s="380">
        <v>1428.43797</v>
      </c>
      <c r="J185" s="79"/>
      <c r="K185" s="57"/>
      <c r="L185" s="184"/>
      <c r="M185" s="184"/>
    </row>
    <row r="186" spans="1:13" ht="14.15" customHeight="1" thickBot="1" x14ac:dyDescent="0.4">
      <c r="B186" s="49"/>
      <c r="C186" s="108" t="s">
        <v>48</v>
      </c>
      <c r="D186" s="210"/>
      <c r="E186" s="210"/>
      <c r="F186" s="210">
        <v>16.609359999999999</v>
      </c>
      <c r="G186" s="210">
        <v>3353.6197200000001</v>
      </c>
      <c r="H186" s="377"/>
      <c r="I186" s="382">
        <v>3699.49622</v>
      </c>
      <c r="J186" s="82"/>
      <c r="K186" s="57"/>
      <c r="L186" s="184"/>
      <c r="M186" s="184"/>
    </row>
    <row r="187" spans="1:13" ht="14.15" customHeight="1" thickBot="1" x14ac:dyDescent="0.4">
      <c r="B187" s="49"/>
      <c r="C187" s="109" t="s">
        <v>13</v>
      </c>
      <c r="D187" s="266">
        <v>10</v>
      </c>
      <c r="E187" s="266">
        <v>10</v>
      </c>
      <c r="F187" s="266"/>
      <c r="G187" s="266">
        <v>0.77705000000000002</v>
      </c>
      <c r="H187" s="376">
        <f>E187-G187</f>
        <v>9.2229500000000009</v>
      </c>
      <c r="I187" s="381">
        <v>0.61560000000000004</v>
      </c>
      <c r="J187" s="79"/>
      <c r="K187" s="57"/>
      <c r="L187" s="184"/>
      <c r="M187" s="184"/>
    </row>
    <row r="188" spans="1:13" ht="14.15" customHeight="1" thickBot="1" x14ac:dyDescent="0.4">
      <c r="B188" s="49"/>
      <c r="C188" s="107" t="s">
        <v>49</v>
      </c>
      <c r="D188" s="209"/>
      <c r="E188" s="209"/>
      <c r="F188" s="209">
        <v>0.77571000000000001</v>
      </c>
      <c r="G188" s="209">
        <v>67.178820000000002</v>
      </c>
      <c r="H188" s="378">
        <f>E188-G188</f>
        <v>-67.178820000000002</v>
      </c>
      <c r="I188" s="383">
        <v>51.986179999999997</v>
      </c>
      <c r="J188" s="79"/>
      <c r="K188" s="57"/>
      <c r="L188" s="184"/>
      <c r="M188" s="184"/>
    </row>
    <row r="189" spans="1:13" ht="16" thickBot="1" x14ac:dyDescent="0.4">
      <c r="A189" s="3"/>
      <c r="B189" s="29"/>
      <c r="C189" s="110" t="s">
        <v>9</v>
      </c>
      <c r="D189" s="179">
        <f>D178+D183+D184+D187</f>
        <v>47999</v>
      </c>
      <c r="E189" s="179">
        <f>E178+E183+E184+E187</f>
        <v>53338</v>
      </c>
      <c r="F189" s="179">
        <f>F178+F183+F184+F187+F188</f>
        <v>179.69177000000002</v>
      </c>
      <c r="G189" s="179">
        <f>G178+G183+G184+G187+G188</f>
        <v>49638.934609999997</v>
      </c>
      <c r="H189" s="274">
        <f>H178+H183+H184+H187+H188</f>
        <v>3699.0653899999988</v>
      </c>
      <c r="I189" s="339">
        <f>I178+I183+I184+I187+I188</f>
        <v>38422.726549999999</v>
      </c>
      <c r="J189" s="306"/>
      <c r="K189" s="57"/>
      <c r="L189" s="184"/>
      <c r="M189" s="184"/>
    </row>
    <row r="190" spans="1:13" ht="14.15" customHeight="1" x14ac:dyDescent="0.35">
      <c r="A190" s="3"/>
      <c r="B190" s="29"/>
      <c r="C190" s="282" t="s">
        <v>74</v>
      </c>
      <c r="D190" s="66"/>
      <c r="E190" s="66"/>
      <c r="F190" s="66"/>
      <c r="G190" s="66"/>
      <c r="H190" s="281"/>
      <c r="I190" s="281"/>
      <c r="J190" s="140"/>
      <c r="K190" s="30"/>
      <c r="L190" s="140"/>
      <c r="M190" s="140"/>
    </row>
    <row r="191" spans="1:13" ht="15" thickBot="1" x14ac:dyDescent="0.4">
      <c r="B191" s="58"/>
      <c r="C191" s="297" t="s">
        <v>117</v>
      </c>
      <c r="D191" s="67"/>
      <c r="E191" s="67"/>
      <c r="F191" s="67"/>
      <c r="G191" s="67"/>
      <c r="H191" s="59"/>
      <c r="I191" s="59"/>
      <c r="J191" s="59"/>
      <c r="K191" s="60"/>
      <c r="L191" s="79"/>
      <c r="M191" s="79"/>
    </row>
    <row r="192" spans="1:13" ht="14.15" customHeight="1" thickTop="1" x14ac:dyDescent="0.35"/>
    <row r="193" spans="1:13" s="40" customFormat="1" ht="17.149999999999999" customHeight="1" thickBot="1" x14ac:dyDescent="0.4">
      <c r="A193" s="78"/>
      <c r="B193" s="80"/>
      <c r="C193" s="91" t="s">
        <v>50</v>
      </c>
      <c r="D193" s="80"/>
      <c r="E193" s="80"/>
      <c r="F193" s="80"/>
      <c r="G193" s="80"/>
      <c r="H193" s="80"/>
      <c r="I193" s="80"/>
      <c r="J193" s="80"/>
      <c r="K193" s="78"/>
      <c r="L193" s="78"/>
      <c r="M193" s="78"/>
    </row>
    <row r="194" spans="1:13" ht="17.149999999999999" customHeight="1" thickTop="1" x14ac:dyDescent="0.35">
      <c r="B194" s="392" t="s">
        <v>1</v>
      </c>
      <c r="C194" s="393"/>
      <c r="D194" s="393"/>
      <c r="E194" s="393"/>
      <c r="F194" s="393"/>
      <c r="G194" s="393"/>
      <c r="H194" s="393"/>
      <c r="I194" s="393"/>
      <c r="J194" s="393"/>
      <c r="K194" s="394"/>
      <c r="L194" s="182"/>
      <c r="M194" s="182"/>
    </row>
    <row r="195" spans="1:13" ht="6" customHeight="1" thickBot="1" x14ac:dyDescent="0.4">
      <c r="B195" s="81"/>
      <c r="C195" s="79"/>
      <c r="D195" s="79"/>
      <c r="E195" s="79"/>
      <c r="F195" s="79"/>
      <c r="G195" s="79"/>
      <c r="H195" s="79"/>
      <c r="I195" s="79"/>
      <c r="J195" s="79"/>
      <c r="K195" s="70"/>
      <c r="L195" s="115"/>
      <c r="M195" s="115"/>
    </row>
    <row r="196" spans="1:13" s="3" customFormat="1" ht="14.15" customHeight="1" thickBot="1" x14ac:dyDescent="0.4">
      <c r="B196" s="71"/>
      <c r="C196" s="387" t="s">
        <v>2</v>
      </c>
      <c r="D196" s="388"/>
      <c r="E196"/>
      <c r="F196"/>
      <c r="G196" s="72"/>
      <c r="H196" s="72"/>
      <c r="I196" s="72"/>
      <c r="J196" s="140"/>
      <c r="K196" s="68"/>
      <c r="L196" s="4"/>
      <c r="M196" s="4"/>
    </row>
    <row r="197" spans="1:13" ht="16.5" customHeight="1" x14ac:dyDescent="0.35">
      <c r="B197" s="73"/>
      <c r="C197" s="246" t="s">
        <v>72</v>
      </c>
      <c r="D197" s="247">
        <v>4622</v>
      </c>
      <c r="E197" s="267"/>
      <c r="F197" s="217"/>
      <c r="G197" s="74"/>
      <c r="H197" s="74"/>
      <c r="I197" s="74"/>
      <c r="J197" s="157"/>
      <c r="K197" s="70"/>
      <c r="L197" s="115"/>
      <c r="M197" s="115"/>
    </row>
    <row r="198" spans="1:13" ht="14.15" customHeight="1" x14ac:dyDescent="0.35">
      <c r="B198" s="73"/>
      <c r="C198" s="249" t="s">
        <v>44</v>
      </c>
      <c r="D198" s="250">
        <v>24433</v>
      </c>
      <c r="E198" s="267"/>
      <c r="F198" s="217"/>
      <c r="G198" s="74"/>
      <c r="H198" s="74"/>
      <c r="I198" s="74"/>
      <c r="J198" s="157"/>
      <c r="K198" s="70"/>
      <c r="L198" s="115"/>
      <c r="M198" s="115"/>
    </row>
    <row r="199" spans="1:13" ht="14.15" customHeight="1" thickBot="1" x14ac:dyDescent="0.4">
      <c r="B199" s="73"/>
      <c r="C199" s="251" t="s">
        <v>28</v>
      </c>
      <c r="D199" s="250">
        <v>382</v>
      </c>
      <c r="E199" s="267"/>
      <c r="F199" s="217"/>
      <c r="G199" s="87"/>
      <c r="H199" s="74"/>
      <c r="I199" s="74"/>
      <c r="J199" s="157"/>
      <c r="K199" s="70"/>
      <c r="L199" s="115"/>
      <c r="M199" s="115"/>
    </row>
    <row r="200" spans="1:13" ht="14.15" customHeight="1" thickBot="1" x14ac:dyDescent="0.4">
      <c r="B200" s="73"/>
      <c r="C200" s="252" t="s">
        <v>31</v>
      </c>
      <c r="D200" s="253">
        <f>SUM(D197:D199)</f>
        <v>29437</v>
      </c>
      <c r="E200" s="267"/>
      <c r="F200"/>
      <c r="G200" s="87"/>
      <c r="H200" s="74"/>
      <c r="I200" s="74"/>
      <c r="J200" s="157"/>
      <c r="K200" s="70"/>
      <c r="L200" s="115"/>
      <c r="M200" s="115"/>
    </row>
    <row r="201" spans="1:13" ht="13.5" customHeight="1" x14ac:dyDescent="0.35">
      <c r="B201" s="81"/>
      <c r="C201" s="268" t="s">
        <v>105</v>
      </c>
      <c r="D201" s="260"/>
      <c r="E201" s="260"/>
      <c r="F201" s="82"/>
      <c r="G201" s="83"/>
      <c r="H201" s="79"/>
      <c r="I201" s="79"/>
      <c r="J201" s="79"/>
      <c r="K201" s="70"/>
      <c r="L201" s="115"/>
      <c r="M201" s="115"/>
    </row>
    <row r="202" spans="1:13" ht="14.25" customHeight="1" x14ac:dyDescent="0.35">
      <c r="B202" s="81"/>
      <c r="C202" s="264" t="s">
        <v>106</v>
      </c>
      <c r="D202" s="83"/>
      <c r="E202" s="83"/>
      <c r="F202" s="79"/>
      <c r="G202" s="79"/>
      <c r="H202" s="79"/>
      <c r="I202" s="79"/>
      <c r="J202" s="79"/>
      <c r="K202" s="70"/>
      <c r="L202" s="115"/>
      <c r="M202" s="115"/>
    </row>
    <row r="203" spans="1:13" ht="14.15" customHeight="1" thickBot="1" x14ac:dyDescent="0.4">
      <c r="B203" s="81"/>
      <c r="D203" s="83"/>
      <c r="E203" s="83"/>
      <c r="F203" s="79"/>
      <c r="G203" s="79"/>
      <c r="H203" s="79"/>
      <c r="I203" s="79"/>
      <c r="J203" s="79"/>
      <c r="K203" s="70"/>
      <c r="L203" s="115"/>
      <c r="M203" s="115"/>
    </row>
    <row r="204" spans="1:13" ht="17.149999999999999" customHeight="1" x14ac:dyDescent="0.35">
      <c r="B204" s="389" t="s">
        <v>8</v>
      </c>
      <c r="C204" s="390"/>
      <c r="D204" s="390"/>
      <c r="E204" s="390"/>
      <c r="F204" s="390"/>
      <c r="G204" s="390"/>
      <c r="H204" s="390"/>
      <c r="I204" s="390"/>
      <c r="J204" s="390"/>
      <c r="K204" s="391"/>
      <c r="L204" s="182"/>
      <c r="M204" s="182"/>
    </row>
    <row r="205" spans="1:13" ht="6" customHeight="1" thickBot="1" x14ac:dyDescent="0.4">
      <c r="B205" s="84"/>
      <c r="C205" s="85"/>
      <c r="D205" s="85"/>
      <c r="E205" s="85"/>
      <c r="F205" s="85"/>
      <c r="G205" s="85"/>
      <c r="H205" s="85"/>
      <c r="I205" s="85"/>
      <c r="J205" s="85"/>
      <c r="K205" s="86"/>
      <c r="L205" s="85"/>
      <c r="M205" s="85"/>
    </row>
    <row r="206" spans="1:13" ht="62.25" customHeight="1" thickBot="1" x14ac:dyDescent="0.4">
      <c r="B206" s="81"/>
      <c r="C206" s="104" t="s">
        <v>19</v>
      </c>
      <c r="D206" s="366" t="s">
        <v>20</v>
      </c>
      <c r="E206" s="104" t="str">
        <f>F19</f>
        <v>LANDET KVANTUM UKE 49</v>
      </c>
      <c r="F206" s="104" t="str">
        <f>G19</f>
        <v>LANDET KVANTUM T.O.M UKE 49</v>
      </c>
      <c r="G206" s="104" t="str">
        <f>I19</f>
        <v>RESTKVOTER</v>
      </c>
      <c r="H206" s="104" t="str">
        <f>J19</f>
        <v>LANDET KVANTUM T.O.M. UKE 49 2018</v>
      </c>
      <c r="I206" s="79"/>
      <c r="J206" s="79"/>
      <c r="K206" s="70"/>
      <c r="L206" s="115"/>
      <c r="M206" s="115"/>
    </row>
    <row r="207" spans="1:13" s="95" customFormat="1" ht="14.15" customHeight="1" thickBot="1" x14ac:dyDescent="0.4">
      <c r="B207" s="92"/>
      <c r="C207" s="109" t="s">
        <v>51</v>
      </c>
      <c r="D207" s="367">
        <v>1100</v>
      </c>
      <c r="E207" s="370">
        <v>9.3961599999999983</v>
      </c>
      <c r="F207" s="370">
        <v>1107.1579799999995</v>
      </c>
      <c r="G207" s="370">
        <f>D207-F207</f>
        <v>-7.1579799999994975</v>
      </c>
      <c r="H207" s="370">
        <v>1056.1484499999983</v>
      </c>
      <c r="I207" s="93"/>
      <c r="J207" s="159"/>
      <c r="K207" s="94"/>
      <c r="L207" s="98"/>
      <c r="M207" s="98"/>
    </row>
    <row r="208" spans="1:13" ht="14.15" customHeight="1" thickBot="1" x14ac:dyDescent="0.4">
      <c r="B208" s="81"/>
      <c r="C208" s="111" t="s">
        <v>45</v>
      </c>
      <c r="D208" s="367">
        <v>3472</v>
      </c>
      <c r="E208" s="370">
        <v>13.350029999999999</v>
      </c>
      <c r="F208" s="370">
        <v>3246.7379400000218</v>
      </c>
      <c r="G208" s="370">
        <f t="shared" ref="G208:G210" si="12">D208-F208</f>
        <v>225.26205999997819</v>
      </c>
      <c r="H208" s="370">
        <v>4364.3179300000193</v>
      </c>
      <c r="I208" s="103"/>
      <c r="J208" s="103"/>
      <c r="K208" s="70"/>
      <c r="L208" s="115"/>
      <c r="M208" s="115"/>
    </row>
    <row r="209" spans="2:13" s="95" customFormat="1" ht="14.15" customHeight="1" thickBot="1" x14ac:dyDescent="0.4">
      <c r="B209" s="92"/>
      <c r="C209" s="107" t="s">
        <v>36</v>
      </c>
      <c r="D209" s="368">
        <v>50</v>
      </c>
      <c r="E209" s="370"/>
      <c r="F209" s="370">
        <v>2.1573399999999996</v>
      </c>
      <c r="G209" s="370">
        <f t="shared" si="12"/>
        <v>47.842660000000002</v>
      </c>
      <c r="H209" s="370">
        <v>0.64959</v>
      </c>
      <c r="I209" s="93"/>
      <c r="J209" s="159"/>
      <c r="K209" s="94"/>
      <c r="L209" s="98"/>
      <c r="M209" s="98"/>
    </row>
    <row r="210" spans="2:13" s="95" customFormat="1" ht="14.15" customHeight="1" thickBot="1" x14ac:dyDescent="0.4">
      <c r="B210" s="88"/>
      <c r="C210" s="107" t="s">
        <v>56</v>
      </c>
      <c r="D210" s="368"/>
      <c r="E210" s="370"/>
      <c r="F210" s="370">
        <v>4.3623799999999999</v>
      </c>
      <c r="G210" s="370">
        <f t="shared" si="12"/>
        <v>-4.3623799999999999</v>
      </c>
      <c r="H210" s="370">
        <v>0.95176000000000016</v>
      </c>
      <c r="I210" s="89"/>
      <c r="J210" s="89"/>
      <c r="K210" s="90"/>
      <c r="L210" s="185"/>
      <c r="M210" s="185"/>
    </row>
    <row r="211" spans="2:13" ht="16" thickBot="1" x14ac:dyDescent="0.4">
      <c r="B211" s="81"/>
      <c r="C211" s="110" t="s">
        <v>52</v>
      </c>
      <c r="D211" s="369">
        <f>D197</f>
        <v>4622</v>
      </c>
      <c r="E211" s="372">
        <f>SUM(E207:E210)</f>
        <v>22.746189999999999</v>
      </c>
      <c r="F211" s="372">
        <f>SUM(F207:F210)</f>
        <v>4360.4156400000202</v>
      </c>
      <c r="G211" s="372">
        <f>D211-F211</f>
        <v>261.58435999997982</v>
      </c>
      <c r="H211" s="372">
        <f>H207+H208+H209+H210</f>
        <v>5422.0677300000179</v>
      </c>
      <c r="I211" s="79"/>
      <c r="J211" s="79"/>
      <c r="K211" s="70"/>
      <c r="L211" s="115"/>
      <c r="M211" s="115"/>
    </row>
    <row r="212" spans="2:13" s="69" customFormat="1" ht="9" customHeight="1" x14ac:dyDescent="0.35">
      <c r="B212" s="81"/>
      <c r="C212" s="65"/>
      <c r="D212" s="96"/>
      <c r="E212" s="96"/>
      <c r="F212" s="96"/>
      <c r="G212" s="96"/>
      <c r="H212" s="79"/>
      <c r="I212" s="79"/>
      <c r="J212" s="79"/>
      <c r="K212" s="70"/>
      <c r="L212" s="115"/>
      <c r="M212" s="115"/>
    </row>
    <row r="213" spans="2:13" ht="14.15" customHeight="1" thickBot="1" x14ac:dyDescent="0.4">
      <c r="B213" s="75"/>
      <c r="C213" s="76"/>
      <c r="D213" s="76"/>
      <c r="E213" s="76"/>
      <c r="F213" s="76"/>
      <c r="G213" s="102"/>
      <c r="H213" s="76"/>
      <c r="I213" s="76"/>
      <c r="J213" s="151"/>
      <c r="K213" s="77"/>
      <c r="L213" s="115"/>
      <c r="M213" s="115"/>
    </row>
    <row r="214" spans="2:13" ht="14.15" customHeight="1" thickTop="1" x14ac:dyDescent="0.35">
      <c r="B214" s="115"/>
      <c r="C214" s="115"/>
      <c r="D214" s="115"/>
      <c r="E214" s="115"/>
      <c r="F214" s="115"/>
      <c r="G214" s="153"/>
      <c r="H214" s="115"/>
      <c r="I214" s="115"/>
      <c r="J214" s="115"/>
      <c r="K214" s="115"/>
      <c r="L214" s="115"/>
      <c r="M214" s="115"/>
    </row>
    <row r="215" spans="2:13" ht="14.15" customHeight="1" x14ac:dyDescent="0.35">
      <c r="B215" s="115"/>
      <c r="C215" s="115"/>
      <c r="D215" s="115"/>
      <c r="E215" s="115"/>
      <c r="F215" s="115"/>
      <c r="G215" s="153"/>
      <c r="H215" s="115"/>
      <c r="I215" s="115"/>
      <c r="J215" s="115"/>
      <c r="K215" s="115"/>
      <c r="L215" s="115"/>
      <c r="M215" s="115"/>
    </row>
    <row r="216" spans="2:13" ht="14.15" customHeight="1" x14ac:dyDescent="0.35">
      <c r="B216" s="115"/>
      <c r="C216" s="115"/>
      <c r="D216" s="115"/>
      <c r="E216" s="115"/>
      <c r="F216" s="115"/>
      <c r="G216" s="153"/>
      <c r="H216" s="115"/>
      <c r="I216" s="115"/>
      <c r="J216" s="115"/>
      <c r="K216" s="115"/>
      <c r="L216" s="115"/>
      <c r="M216" s="115"/>
    </row>
    <row r="217" spans="2:13" ht="14.15" customHeight="1" x14ac:dyDescent="0.35">
      <c r="B217" s="115"/>
      <c r="C217" s="115"/>
      <c r="D217" s="115"/>
      <c r="E217" s="115"/>
      <c r="F217" s="115"/>
      <c r="G217" s="153"/>
      <c r="H217" s="115"/>
      <c r="I217" s="115"/>
      <c r="J217" s="115"/>
      <c r="K217" s="115"/>
      <c r="L217" s="115"/>
      <c r="M217" s="115"/>
    </row>
    <row r="218" spans="2:13" ht="14.15" customHeight="1" x14ac:dyDescent="0.35">
      <c r="B218" s="115"/>
      <c r="C218" s="115"/>
      <c r="D218" s="115"/>
      <c r="E218" s="115"/>
      <c r="F218" s="115"/>
      <c r="G218" s="153"/>
      <c r="H218" s="115"/>
      <c r="I218" s="115"/>
      <c r="J218" s="115"/>
      <c r="K218" s="115"/>
      <c r="L218" s="115"/>
      <c r="M218" s="115"/>
    </row>
    <row r="219" spans="2:13" ht="14.15" customHeight="1" x14ac:dyDescent="0.35">
      <c r="B219" s="115"/>
      <c r="C219" s="115"/>
      <c r="D219" s="115"/>
      <c r="E219" s="115"/>
      <c r="F219" s="115"/>
      <c r="G219" s="153"/>
      <c r="H219" s="115"/>
      <c r="I219" s="115"/>
      <c r="J219" s="115"/>
      <c r="K219" s="115"/>
      <c r="L219" s="115"/>
      <c r="M219" s="115"/>
    </row>
    <row r="220" spans="2:13" ht="14.15" customHeight="1" x14ac:dyDescent="0.35">
      <c r="B220" s="115"/>
      <c r="C220" s="115"/>
      <c r="D220" s="115"/>
      <c r="E220" s="115"/>
      <c r="F220" s="115"/>
      <c r="G220" s="153"/>
      <c r="H220" s="115"/>
      <c r="I220" s="115"/>
      <c r="J220" s="115"/>
      <c r="K220" s="115"/>
      <c r="L220" s="115"/>
      <c r="M220" s="115"/>
    </row>
    <row r="221" spans="2:13" s="78" customFormat="1" ht="17.149999999999999" customHeight="1" thickBot="1" x14ac:dyDescent="0.4">
      <c r="B221" s="80"/>
      <c r="C221" s="91" t="s">
        <v>87</v>
      </c>
      <c r="D221" s="80"/>
      <c r="E221" s="80"/>
      <c r="F221" s="80"/>
      <c r="G221" s="80"/>
      <c r="H221" s="80"/>
      <c r="I221" s="80"/>
      <c r="J221" s="80"/>
    </row>
    <row r="222" spans="2:13" ht="17.149999999999999" customHeight="1" thickTop="1" x14ac:dyDescent="0.35">
      <c r="B222" s="392" t="s">
        <v>1</v>
      </c>
      <c r="C222" s="393"/>
      <c r="D222" s="393"/>
      <c r="E222" s="393"/>
      <c r="F222" s="393"/>
      <c r="G222" s="393"/>
      <c r="H222" s="393"/>
      <c r="I222" s="393"/>
      <c r="J222" s="393"/>
      <c r="K222" s="394"/>
      <c r="L222" s="182"/>
      <c r="M222" s="182"/>
    </row>
    <row r="223" spans="2:13" ht="6" customHeight="1" thickBot="1" x14ac:dyDescent="0.4">
      <c r="B223" s="81"/>
      <c r="C223" s="79"/>
      <c r="D223" s="79"/>
      <c r="E223" s="79"/>
      <c r="F223" s="79"/>
      <c r="G223" s="79"/>
      <c r="H223" s="79"/>
      <c r="I223" s="79"/>
      <c r="J223" s="79"/>
      <c r="K223" s="117"/>
      <c r="L223" s="115"/>
      <c r="M223" s="115"/>
    </row>
    <row r="224" spans="2:13" s="3" customFormat="1" ht="14.15" customHeight="1" thickBot="1" x14ac:dyDescent="0.4">
      <c r="B224" s="139"/>
      <c r="C224" s="387" t="s">
        <v>2</v>
      </c>
      <c r="D224" s="388"/>
      <c r="E224"/>
      <c r="F224"/>
      <c r="G224" s="140"/>
      <c r="H224" s="140"/>
      <c r="I224" s="140"/>
      <c r="J224" s="140"/>
      <c r="K224" s="113"/>
      <c r="L224" s="4"/>
      <c r="M224" s="4"/>
    </row>
    <row r="225" spans="2:14" ht="16.5" customHeight="1" x14ac:dyDescent="0.35">
      <c r="B225" s="142"/>
      <c r="C225" s="246" t="s">
        <v>72</v>
      </c>
      <c r="D225" s="247">
        <v>3536</v>
      </c>
      <c r="E225" s="267"/>
      <c r="F225" s="217"/>
      <c r="G225" s="157"/>
      <c r="H225" s="157"/>
      <c r="I225" s="157"/>
      <c r="J225" s="157"/>
      <c r="K225" s="117"/>
      <c r="L225" s="115"/>
      <c r="M225" s="115"/>
    </row>
    <row r="226" spans="2:14" ht="16.5" customHeight="1" x14ac:dyDescent="0.35">
      <c r="B226" s="142"/>
      <c r="C226" s="249" t="s">
        <v>44</v>
      </c>
      <c r="D226" s="250">
        <v>2504</v>
      </c>
      <c r="E226" s="267"/>
      <c r="F226" s="217"/>
      <c r="G226" s="157"/>
      <c r="H226" s="157"/>
      <c r="I226" s="157"/>
      <c r="J226" s="157"/>
      <c r="K226" s="117"/>
      <c r="L226" s="115"/>
      <c r="M226" s="115"/>
    </row>
    <row r="227" spans="2:14" ht="14.15" customHeight="1" thickBot="1" x14ac:dyDescent="0.4">
      <c r="B227" s="142"/>
      <c r="C227" s="249" t="s">
        <v>28</v>
      </c>
      <c r="D227" s="250">
        <v>123</v>
      </c>
      <c r="E227" s="267"/>
      <c r="F227" s="217"/>
      <c r="G227" s="157"/>
      <c r="H227" s="157"/>
      <c r="I227" s="157"/>
      <c r="J227" s="157"/>
      <c r="K227" s="117"/>
      <c r="L227" s="115"/>
      <c r="M227" s="115"/>
    </row>
    <row r="228" spans="2:14" ht="14.15" customHeight="1" thickBot="1" x14ac:dyDescent="0.4">
      <c r="B228" s="142"/>
      <c r="C228" s="252" t="s">
        <v>31</v>
      </c>
      <c r="D228" s="253">
        <f>SUM(D225:D227)</f>
        <v>6163</v>
      </c>
      <c r="E228" s="267"/>
      <c r="F228"/>
      <c r="G228" s="87"/>
      <c r="H228" s="157"/>
      <c r="I228" s="157"/>
      <c r="J228" s="157"/>
      <c r="K228" s="117"/>
      <c r="L228" s="115"/>
      <c r="M228" s="115"/>
    </row>
    <row r="229" spans="2:14" ht="18.75" customHeight="1" thickBot="1" x14ac:dyDescent="0.4">
      <c r="B229" s="81"/>
      <c r="C229" s="231" t="s">
        <v>119</v>
      </c>
      <c r="D229" s="260"/>
      <c r="E229" s="260"/>
      <c r="F229" s="82"/>
      <c r="G229" s="83"/>
      <c r="H229" s="79"/>
      <c r="I229" s="79"/>
      <c r="J229" s="79"/>
      <c r="K229" s="117"/>
      <c r="L229" s="115"/>
      <c r="M229" s="115"/>
    </row>
    <row r="230" spans="2:14" ht="17.149999999999999" customHeight="1" x14ac:dyDescent="0.35">
      <c r="B230" s="389" t="s">
        <v>8</v>
      </c>
      <c r="C230" s="390"/>
      <c r="D230" s="390"/>
      <c r="E230" s="390"/>
      <c r="F230" s="390"/>
      <c r="G230" s="390"/>
      <c r="H230" s="390"/>
      <c r="I230" s="390"/>
      <c r="J230" s="390"/>
      <c r="K230" s="391"/>
      <c r="L230" s="182"/>
      <c r="M230" s="182"/>
    </row>
    <row r="231" spans="2:14" ht="6" customHeight="1" thickBot="1" x14ac:dyDescent="0.4">
      <c r="B231" s="84"/>
      <c r="C231" s="85"/>
      <c r="D231" s="85"/>
      <c r="E231" s="85"/>
      <c r="F231" s="85"/>
      <c r="G231" s="85"/>
      <c r="H231" s="85"/>
      <c r="I231" s="85"/>
      <c r="J231" s="85"/>
      <c r="K231" s="86"/>
      <c r="L231" s="85"/>
      <c r="M231" s="85"/>
    </row>
    <row r="232" spans="2:14" ht="62.25" customHeight="1" thickBot="1" x14ac:dyDescent="0.4">
      <c r="B232" s="81"/>
      <c r="C232" s="292" t="s">
        <v>88</v>
      </c>
      <c r="D232" s="302" t="s">
        <v>89</v>
      </c>
      <c r="E232" s="292" t="s">
        <v>118</v>
      </c>
      <c r="F232" s="292" t="str">
        <f>E206</f>
        <v>LANDET KVANTUM UKE 49</v>
      </c>
      <c r="G232" s="292" t="str">
        <f>F206</f>
        <v>LANDET KVANTUM T.O.M UKE 49</v>
      </c>
      <c r="H232" s="293" t="s">
        <v>62</v>
      </c>
      <c r="I232" s="292" t="str">
        <f>H206</f>
        <v>LANDET KVANTUM T.O.M. UKE 49 2018</v>
      </c>
      <c r="J232" s="115"/>
      <c r="K232" s="42"/>
      <c r="L232" s="115"/>
      <c r="M232" s="115"/>
      <c r="N232" s="115"/>
    </row>
    <row r="233" spans="2:14" s="95" customFormat="1" ht="14.15" customHeight="1" thickBot="1" x14ac:dyDescent="0.4">
      <c r="B233" s="158"/>
      <c r="C233" s="109" t="s">
        <v>90</v>
      </c>
      <c r="D233" s="419">
        <v>1650</v>
      </c>
      <c r="E233" s="422">
        <v>1650</v>
      </c>
      <c r="F233" s="384">
        <f>SUM(F234:F235)</f>
        <v>0</v>
      </c>
      <c r="G233" s="384">
        <f>SUM(G234:G235)</f>
        <v>1595.15535</v>
      </c>
      <c r="H233" s="416">
        <f>E233-G233</f>
        <v>54.844650000000001</v>
      </c>
      <c r="I233" s="384">
        <f>SUM(I234:I235)</f>
        <v>2080.6275000000001</v>
      </c>
      <c r="J233" s="98"/>
      <c r="K233" s="300"/>
      <c r="L233" s="98"/>
      <c r="M233" s="98"/>
      <c r="N233" s="98"/>
    </row>
    <row r="234" spans="2:14" s="95" customFormat="1" ht="14.15" customHeight="1" thickBot="1" x14ac:dyDescent="0.4">
      <c r="B234" s="158"/>
      <c r="C234" s="294" t="s">
        <v>79</v>
      </c>
      <c r="D234" s="420"/>
      <c r="E234" s="423"/>
      <c r="F234" s="385"/>
      <c r="G234" s="385">
        <v>1221.97955</v>
      </c>
      <c r="H234" s="417"/>
      <c r="I234" s="385">
        <v>1633.6824999999999</v>
      </c>
      <c r="J234" s="98"/>
      <c r="K234" s="300"/>
      <c r="L234" s="98"/>
      <c r="M234" s="98"/>
      <c r="N234" s="98"/>
    </row>
    <row r="235" spans="2:14" s="95" customFormat="1" ht="14.15" customHeight="1" thickBot="1" x14ac:dyDescent="0.4">
      <c r="B235" s="158"/>
      <c r="C235" s="294" t="s">
        <v>80</v>
      </c>
      <c r="D235" s="421"/>
      <c r="E235" s="424"/>
      <c r="F235" s="386"/>
      <c r="G235" s="386">
        <v>373.17579999999998</v>
      </c>
      <c r="H235" s="418"/>
      <c r="I235" s="386">
        <v>446.94499999999999</v>
      </c>
      <c r="J235" s="98"/>
      <c r="K235" s="300"/>
      <c r="L235" s="98"/>
      <c r="M235" s="98"/>
      <c r="N235" s="98"/>
    </row>
    <row r="236" spans="2:14" s="95" customFormat="1" ht="14.15" customHeight="1" thickBot="1" x14ac:dyDescent="0.4">
      <c r="B236" s="158"/>
      <c r="C236" s="109" t="s">
        <v>91</v>
      </c>
      <c r="D236" s="419">
        <v>943</v>
      </c>
      <c r="E236" s="422">
        <v>1266</v>
      </c>
      <c r="F236" s="384">
        <f>SUM(F237:F238)</f>
        <v>0</v>
      </c>
      <c r="G236" s="384">
        <f>SUM(G237:G238)</f>
        <v>1334.9613099999999</v>
      </c>
      <c r="H236" s="416">
        <f>E236-G236</f>
        <v>-68.961309999999912</v>
      </c>
      <c r="I236" s="384">
        <f>SUM(I237:I238)</f>
        <v>1704.7794100000001</v>
      </c>
      <c r="J236" s="98"/>
      <c r="K236" s="300"/>
      <c r="L236" s="98"/>
      <c r="M236" s="98"/>
      <c r="N236" s="98"/>
    </row>
    <row r="237" spans="2:14" s="95" customFormat="1" ht="14.15" customHeight="1" thickBot="1" x14ac:dyDescent="0.4">
      <c r="B237" s="158"/>
      <c r="C237" s="294" t="s">
        <v>79</v>
      </c>
      <c r="D237" s="420"/>
      <c r="E237" s="423"/>
      <c r="F237" s="385"/>
      <c r="G237" s="385">
        <v>1037.3317099999999</v>
      </c>
      <c r="H237" s="417"/>
      <c r="I237" s="385">
        <v>1421.3184000000001</v>
      </c>
      <c r="J237" s="98"/>
      <c r="K237" s="300"/>
      <c r="L237" s="98"/>
      <c r="M237" s="98"/>
      <c r="N237" s="98"/>
    </row>
    <row r="238" spans="2:14" s="95" customFormat="1" ht="14.15" customHeight="1" thickBot="1" x14ac:dyDescent="0.4">
      <c r="B238" s="158"/>
      <c r="C238" s="294" t="s">
        <v>80</v>
      </c>
      <c r="D238" s="421"/>
      <c r="E238" s="424"/>
      <c r="F238" s="386"/>
      <c r="G238" s="386">
        <v>297.62959999999998</v>
      </c>
      <c r="H238" s="418"/>
      <c r="I238" s="386">
        <v>283.46100999999999</v>
      </c>
      <c r="J238" s="98"/>
      <c r="K238" s="300"/>
      <c r="L238" s="98"/>
      <c r="M238" s="98"/>
      <c r="N238" s="98"/>
    </row>
    <row r="239" spans="2:14" s="95" customFormat="1" ht="14.15" customHeight="1" thickBot="1" x14ac:dyDescent="0.4">
      <c r="B239" s="158"/>
      <c r="C239" s="109" t="s">
        <v>92</v>
      </c>
      <c r="D239" s="419">
        <v>943</v>
      </c>
      <c r="E239" s="422">
        <v>1143</v>
      </c>
      <c r="F239" s="384">
        <f>SUM(F240:F241)</f>
        <v>52.456400000000002</v>
      </c>
      <c r="G239" s="384">
        <f>SUM(G240:G241)</f>
        <v>1021.01747</v>
      </c>
      <c r="H239" s="416">
        <f>E239-G239</f>
        <v>121.98253</v>
      </c>
      <c r="I239" s="384">
        <f>SUM(I240:I241)</f>
        <v>1152.1421</v>
      </c>
      <c r="J239" s="98"/>
      <c r="K239" s="300"/>
      <c r="L239" s="98"/>
      <c r="M239" s="98"/>
      <c r="N239" s="98"/>
    </row>
    <row r="240" spans="2:14" s="95" customFormat="1" ht="14.15" customHeight="1" thickBot="1" x14ac:dyDescent="0.4">
      <c r="B240" s="158"/>
      <c r="C240" s="294" t="s">
        <v>79</v>
      </c>
      <c r="D240" s="420"/>
      <c r="E240" s="423"/>
      <c r="F240" s="385">
        <v>40.134</v>
      </c>
      <c r="G240" s="385">
        <v>765.98956999999996</v>
      </c>
      <c r="H240" s="417"/>
      <c r="I240" s="385">
        <v>938.495</v>
      </c>
      <c r="J240" s="98"/>
      <c r="K240" s="300"/>
      <c r="L240" s="98"/>
      <c r="M240" s="98"/>
      <c r="N240" s="98"/>
    </row>
    <row r="241" spans="2:14" s="95" customFormat="1" ht="14.15" customHeight="1" thickBot="1" x14ac:dyDescent="0.4">
      <c r="B241" s="158"/>
      <c r="C241" s="294" t="s">
        <v>80</v>
      </c>
      <c r="D241" s="421"/>
      <c r="E241" s="424"/>
      <c r="F241" s="386">
        <v>12.3224</v>
      </c>
      <c r="G241" s="386">
        <v>255.02789999999999</v>
      </c>
      <c r="H241" s="418"/>
      <c r="I241" s="386">
        <v>213.64709999999999</v>
      </c>
      <c r="J241" s="98"/>
      <c r="K241" s="300"/>
      <c r="L241" s="98"/>
      <c r="M241" s="98"/>
      <c r="N241" s="98"/>
    </row>
    <row r="242" spans="2:14" s="95" customFormat="1" ht="14.15" customHeight="1" thickBot="1" x14ac:dyDescent="0.4">
      <c r="B242" s="88"/>
      <c r="C242" s="107" t="s">
        <v>56</v>
      </c>
      <c r="D242" s="299"/>
      <c r="E242" s="304"/>
      <c r="F242" s="371"/>
      <c r="G242" s="371"/>
      <c r="H242" s="295"/>
      <c r="I242" s="371"/>
      <c r="J242" s="98"/>
      <c r="K242" s="301"/>
      <c r="L242" s="185"/>
      <c r="M242" s="185"/>
      <c r="N242" s="185"/>
    </row>
    <row r="243" spans="2:14" ht="16" thickBot="1" x14ac:dyDescent="0.4">
      <c r="B243" s="81"/>
      <c r="C243" s="110" t="s">
        <v>52</v>
      </c>
      <c r="D243" s="303">
        <f>SUM(D233:D242)</f>
        <v>3536</v>
      </c>
      <c r="E243" s="305">
        <f>SUM(E233:E242)</f>
        <v>4059</v>
      </c>
      <c r="F243" s="372">
        <f>F233+F236+F239+F242</f>
        <v>52.456400000000002</v>
      </c>
      <c r="G243" s="372">
        <f>G233+G236+G239+G242</f>
        <v>3951.1341299999995</v>
      </c>
      <c r="H243" s="296">
        <f>SUM(H233:H242)</f>
        <v>107.86587000000009</v>
      </c>
      <c r="I243" s="372">
        <f>I233+I236+I239+I242</f>
        <v>4937.5490100000006</v>
      </c>
      <c r="J243" s="115"/>
      <c r="K243" s="42"/>
      <c r="L243" s="115"/>
      <c r="M243" s="115"/>
      <c r="N243" s="115"/>
    </row>
    <row r="244" spans="2:14" s="69" customFormat="1" ht="9" customHeight="1" x14ac:dyDescent="0.35">
      <c r="B244" s="81"/>
      <c r="C244" s="65"/>
      <c r="D244" s="96"/>
      <c r="E244" s="96"/>
      <c r="F244" s="96"/>
      <c r="G244" s="96"/>
      <c r="H244" s="79"/>
      <c r="I244" s="79"/>
      <c r="J244" s="79"/>
      <c r="K244" s="117"/>
      <c r="L244" s="115"/>
      <c r="M244" s="115"/>
    </row>
    <row r="245" spans="2:14" ht="14.15" customHeight="1" thickBot="1" x14ac:dyDescent="0.4">
      <c r="B245" s="150"/>
      <c r="C245" s="151"/>
      <c r="D245" s="151"/>
      <c r="E245" s="151"/>
      <c r="F245" s="151"/>
      <c r="G245" s="102"/>
      <c r="H245" s="102"/>
      <c r="I245" s="151"/>
      <c r="J245" s="151"/>
      <c r="K245" s="152"/>
      <c r="L245" s="115"/>
      <c r="M245" s="115"/>
    </row>
    <row r="246" spans="2:14" ht="20.25" customHeight="1" thickTop="1" x14ac:dyDescent="0.35">
      <c r="B246" s="69"/>
      <c r="C246" s="69"/>
      <c r="D246" s="69"/>
      <c r="E246" s="69"/>
      <c r="F246" s="69"/>
      <c r="G246" s="69"/>
      <c r="H246" s="69"/>
      <c r="K246" s="69"/>
    </row>
    <row r="247" spans="2:14" ht="20.25" customHeight="1" x14ac:dyDescent="0.35"/>
    <row r="248" spans="2:14" ht="14.15" hidden="1" customHeight="1" x14ac:dyDescent="0.35"/>
    <row r="249" spans="2:14" ht="14.15" hidden="1" customHeight="1" x14ac:dyDescent="0.35"/>
    <row r="250" spans="2:14" ht="14.15" hidden="1" customHeight="1" x14ac:dyDescent="0.35">
      <c r="G250" s="64"/>
    </row>
    <row r="251" spans="2:14" ht="14.15" hidden="1" customHeight="1" x14ac:dyDescent="0.35">
      <c r="F251" s="64"/>
    </row>
    <row r="252" spans="2:14" ht="14.15" hidden="1" customHeight="1" x14ac:dyDescent="0.35"/>
    <row r="253" spans="2:14" ht="14.15" hidden="1" customHeight="1" x14ac:dyDescent="0.35"/>
    <row r="254" spans="2:14" ht="14.15" hidden="1" customHeight="1" x14ac:dyDescent="0.35"/>
    <row r="255" spans="2:14" ht="14.15" hidden="1" customHeight="1" x14ac:dyDescent="0.35"/>
    <row r="256" spans="2:14" ht="14.15" hidden="1" customHeight="1" x14ac:dyDescent="0.35"/>
    <row r="257" ht="14.15" hidden="1" customHeight="1" x14ac:dyDescent="0.35"/>
    <row r="258" ht="14.15" hidden="1" customHeight="1" x14ac:dyDescent="0.35"/>
    <row r="259" ht="14.15" hidden="1" customHeight="1" x14ac:dyDescent="0.35"/>
    <row r="260" ht="14.15" hidden="1" customHeight="1" x14ac:dyDescent="0.35"/>
    <row r="261" ht="14.15" hidden="1" customHeight="1" x14ac:dyDescent="0.35"/>
    <row r="262" ht="14.15" hidden="1" customHeight="1" x14ac:dyDescent="0.35"/>
    <row r="263" ht="14.15" hidden="1" customHeight="1" x14ac:dyDescent="0.35"/>
    <row r="264" ht="14.15" hidden="1" customHeight="1" x14ac:dyDescent="0.35"/>
    <row r="265" ht="14.15" hidden="1" customHeight="1" x14ac:dyDescent="0.35"/>
    <row r="266" ht="14.15" hidden="1" customHeight="1" x14ac:dyDescent="0.35"/>
    <row r="267" ht="14.15" hidden="1" customHeight="1" x14ac:dyDescent="0.35"/>
    <row r="268" ht="14.15" hidden="1" customHeight="1" x14ac:dyDescent="0.35"/>
    <row r="269" ht="14.15" hidden="1" customHeight="1" x14ac:dyDescent="0.35"/>
    <row r="270" ht="14.15" hidden="1" customHeight="1" x14ac:dyDescent="0.35"/>
    <row r="271" ht="14.15" hidden="1" customHeight="1" x14ac:dyDescent="0.35"/>
    <row r="272" ht="14.15" hidden="1" customHeight="1" x14ac:dyDescent="0.35"/>
    <row r="273" ht="14.15" hidden="1" customHeight="1" x14ac:dyDescent="0.35"/>
    <row r="274" ht="14.15" hidden="1" customHeight="1" x14ac:dyDescent="0.35"/>
    <row r="275" ht="14.15" hidden="1" customHeight="1" x14ac:dyDescent="0.35"/>
    <row r="276" ht="14.15" hidden="1" customHeight="1" x14ac:dyDescent="0.35"/>
    <row r="277" ht="14.15" hidden="1" customHeight="1" x14ac:dyDescent="0.35"/>
    <row r="278" ht="14.15" hidden="1" customHeight="1" x14ac:dyDescent="0.35"/>
    <row r="279" ht="14.15" hidden="1" customHeight="1" x14ac:dyDescent="0.35"/>
    <row r="280" ht="14.15" hidden="1" customHeight="1" x14ac:dyDescent="0.35"/>
    <row r="281" ht="14.15" hidden="1" customHeight="1" x14ac:dyDescent="0.35"/>
    <row r="282" ht="14.15" hidden="1" customHeight="1" x14ac:dyDescent="0.35"/>
    <row r="283" ht="14.15" hidden="1" customHeight="1" x14ac:dyDescent="0.35"/>
    <row r="284" ht="14.15" hidden="1" customHeight="1" x14ac:dyDescent="0.35"/>
    <row r="285" ht="14.15" hidden="1" customHeight="1" x14ac:dyDescent="0.35"/>
    <row r="286" ht="14.15" hidden="1" customHeight="1" x14ac:dyDescent="0.35"/>
    <row r="287" ht="14.15" hidden="1" customHeight="1" x14ac:dyDescent="0.35"/>
    <row r="288" ht="14.15" hidden="1" customHeight="1" x14ac:dyDescent="0.35"/>
    <row r="289" ht="14.15" hidden="1" customHeight="1" x14ac:dyDescent="0.35"/>
    <row r="290" ht="14.15" hidden="1" customHeight="1" x14ac:dyDescent="0.35"/>
    <row r="291" ht="14.15" hidden="1" customHeight="1" x14ac:dyDescent="0.35"/>
    <row r="292" ht="14.15" hidden="1" customHeight="1" x14ac:dyDescent="0.35"/>
    <row r="293" ht="14.15" hidden="1" customHeight="1" x14ac:dyDescent="0.35"/>
    <row r="294" ht="14.15" hidden="1" customHeight="1" x14ac:dyDescent="0.35"/>
    <row r="295" ht="14.15" hidden="1" customHeight="1" x14ac:dyDescent="0.35"/>
    <row r="296" ht="14.15" hidden="1" customHeight="1" x14ac:dyDescent="0.35"/>
    <row r="297" ht="14.15" hidden="1" customHeight="1" x14ac:dyDescent="0.35"/>
    <row r="298" ht="14.15" hidden="1" customHeight="1" x14ac:dyDescent="0.35"/>
    <row r="299" ht="14.15" hidden="1" customHeight="1" x14ac:dyDescent="0.35"/>
    <row r="300" ht="14.15" hidden="1" customHeight="1" x14ac:dyDescent="0.35"/>
    <row r="301" ht="14.15" hidden="1" customHeight="1" x14ac:dyDescent="0.35"/>
    <row r="302" ht="14.15" hidden="1" customHeight="1" x14ac:dyDescent="0.35"/>
    <row r="303" ht="14.15" hidden="1" customHeight="1" x14ac:dyDescent="0.35"/>
    <row r="304" ht="14.15" hidden="1" customHeight="1" x14ac:dyDescent="0.35"/>
    <row r="305" ht="14.15" hidden="1" customHeight="1" x14ac:dyDescent="0.35"/>
    <row r="306" ht="14.15" hidden="1" customHeight="1" x14ac:dyDescent="0.35"/>
    <row r="307" ht="14.15" hidden="1" customHeight="1" x14ac:dyDescent="0.35"/>
    <row r="308" ht="14.15" hidden="1" customHeight="1" x14ac:dyDescent="0.35"/>
    <row r="309" ht="14.15" hidden="1" customHeight="1" x14ac:dyDescent="0.35"/>
    <row r="310" ht="14.15" hidden="1" customHeight="1" x14ac:dyDescent="0.35"/>
    <row r="311" ht="14.15" hidden="1" customHeight="1" x14ac:dyDescent="0.35"/>
    <row r="312" ht="14.15" hidden="1" customHeight="1" x14ac:dyDescent="0.35"/>
    <row r="313" ht="14.15" hidden="1" customHeight="1" x14ac:dyDescent="0.35"/>
    <row r="314" ht="14.15" hidden="1" customHeight="1" x14ac:dyDescent="0.35"/>
    <row r="315" ht="14.15" hidden="1" customHeight="1" x14ac:dyDescent="0.35"/>
    <row r="316" ht="14.15" hidden="1" customHeight="1" x14ac:dyDescent="0.35"/>
    <row r="317" ht="14.15" hidden="1" customHeight="1" x14ac:dyDescent="0.35"/>
    <row r="318" ht="14.15" hidden="1" customHeight="1" x14ac:dyDescent="0.35"/>
    <row r="319" ht="14.15" hidden="1" customHeight="1" x14ac:dyDescent="0.35"/>
    <row r="320" ht="14.15" hidden="1" customHeight="1" x14ac:dyDescent="0.35"/>
    <row r="321" ht="14.15" hidden="1" customHeight="1" x14ac:dyDescent="0.35"/>
    <row r="322" ht="14.15" hidden="1" customHeight="1" x14ac:dyDescent="0.35"/>
    <row r="323" ht="14.15" hidden="1" customHeight="1" x14ac:dyDescent="0.35"/>
    <row r="324" ht="14.15" hidden="1" customHeight="1" x14ac:dyDescent="0.35"/>
    <row r="325" ht="14.15" hidden="1" customHeight="1" x14ac:dyDescent="0.35"/>
    <row r="326" ht="14.15" hidden="1" customHeight="1" x14ac:dyDescent="0.35"/>
    <row r="327" ht="14.15" hidden="1" customHeight="1" x14ac:dyDescent="0.35"/>
    <row r="328" ht="14.15" hidden="1" customHeight="1" x14ac:dyDescent="0.35"/>
    <row r="329" ht="14.15" hidden="1" customHeight="1" x14ac:dyDescent="0.35"/>
    <row r="330" ht="14.15" hidden="1" customHeight="1" x14ac:dyDescent="0.35"/>
    <row r="331" ht="14.15" hidden="1" customHeight="1" x14ac:dyDescent="0.35"/>
    <row r="332" ht="14.15" hidden="1" customHeight="1" x14ac:dyDescent="0.35"/>
    <row r="333" ht="14.15" hidden="1" customHeight="1" x14ac:dyDescent="0.35"/>
    <row r="334" ht="14.15" hidden="1" customHeight="1" x14ac:dyDescent="0.35"/>
    <row r="335" ht="14.15" hidden="1" customHeight="1" x14ac:dyDescent="0.35"/>
    <row r="336" ht="14.15" hidden="1" customHeight="1" x14ac:dyDescent="0.35"/>
    <row r="337" ht="14.15" hidden="1" customHeight="1" x14ac:dyDescent="0.35"/>
    <row r="338" ht="14.15" hidden="1" customHeight="1" x14ac:dyDescent="0.35"/>
    <row r="339" ht="14.15" hidden="1" customHeight="1" x14ac:dyDescent="0.35"/>
    <row r="340" ht="14.15" hidden="1" customHeight="1" x14ac:dyDescent="0.35"/>
    <row r="341" ht="14.15" hidden="1" customHeight="1" x14ac:dyDescent="0.35"/>
    <row r="342" ht="14.15" hidden="1" customHeight="1" x14ac:dyDescent="0.35"/>
    <row r="343" ht="14.15" hidden="1" customHeight="1" x14ac:dyDescent="0.35"/>
    <row r="344" ht="14.15" hidden="1" customHeight="1" x14ac:dyDescent="0.35"/>
    <row r="345" ht="14.15" hidden="1" customHeight="1" x14ac:dyDescent="0.35"/>
    <row r="346" ht="14.15" hidden="1" customHeight="1" x14ac:dyDescent="0.35"/>
    <row r="347" ht="14.15" hidden="1" customHeight="1" x14ac:dyDescent="0.35"/>
    <row r="348" ht="14.15" hidden="1" customHeight="1" x14ac:dyDescent="0.35"/>
    <row r="349" ht="14.15" hidden="1" customHeight="1" x14ac:dyDescent="0.35"/>
    <row r="350" ht="14.15" hidden="1" customHeight="1" x14ac:dyDescent="0.35"/>
    <row r="351" ht="14.15" hidden="1" customHeight="1" x14ac:dyDescent="0.35"/>
    <row r="352" ht="14.15" hidden="1" customHeight="1" x14ac:dyDescent="0.35"/>
    <row r="353" ht="14.15" hidden="1" customHeight="1" x14ac:dyDescent="0.35"/>
    <row r="354" ht="14.15" hidden="1" customHeight="1" x14ac:dyDescent="0.35"/>
    <row r="355" ht="15" hidden="1" customHeight="1" x14ac:dyDescent="0.35"/>
    <row r="356" ht="15" hidden="1" customHeight="1" x14ac:dyDescent="0.35"/>
    <row r="357" ht="15" hidden="1" customHeight="1" x14ac:dyDescent="0.35"/>
    <row r="358" ht="15" hidden="1" customHeight="1" x14ac:dyDescent="0.35"/>
  </sheetData>
  <customSheetViews>
    <customSheetView guid="{14D440E4-F18A-4F78-9989-38C1B133222D}" scale="60" showPageBreaks="1" showGridLines="0" fitToPage="1" printArea="1" hiddenRows="1" hiddenColumns="1" view="pageBreakPreview" showRuler="0">
      <selection activeCell="K1" sqref="K1:K1048576"/>
      <rowBreaks count="2" manualBreakCount="2">
        <brk id="73" max="16383" man="1"/>
        <brk id="147" max="16383" man="1"/>
      </rowBreaks>
      <pageMargins left="7.874015748031496E-2" right="0.23622047244094491" top="0.59055118110236227" bottom="0.27559055118110237" header="0.11811023622047245" footer="7.874015748031496E-2"/>
      <pageSetup paperSize="9" scale="67" fitToHeight="0" orientation="portrait" r:id="rId1"/>
      <headerFooter>
        <oddHeader xml:space="preserve">&amp;LForeløpig statistikk&amp;C&amp;"-,Fet"&amp;12Pr. uke 39
&amp;"-,Normal"&amp;11(iht. motatte landings- og sluttsedler fra fiskesalgslagene; alle tallstørrelser i hele tonn)&amp;R01.10.2013
</oddHeader>
        <oddFooter>&amp;LFiskeridirektoratet&amp;CReguleringsseksjonen&amp;RRune P. Mjørlund</oddFooter>
      </headerFooter>
    </customSheetView>
  </customSheetViews>
  <mergeCells count="44">
    <mergeCell ref="H236:H238"/>
    <mergeCell ref="H239:H241"/>
    <mergeCell ref="D236:D238"/>
    <mergeCell ref="D239:D241"/>
    <mergeCell ref="B222:K222"/>
    <mergeCell ref="C224:D224"/>
    <mergeCell ref="B230:K230"/>
    <mergeCell ref="D233:D235"/>
    <mergeCell ref="H233:H235"/>
    <mergeCell ref="E233:E235"/>
    <mergeCell ref="E236:E238"/>
    <mergeCell ref="E239:E241"/>
    <mergeCell ref="B2:K2"/>
    <mergeCell ref="B7:K7"/>
    <mergeCell ref="C9:D9"/>
    <mergeCell ref="E9:F9"/>
    <mergeCell ref="G9:H9"/>
    <mergeCell ref="B47:K47"/>
    <mergeCell ref="B105:K105"/>
    <mergeCell ref="B17:K17"/>
    <mergeCell ref="B72:K72"/>
    <mergeCell ref="C74:D74"/>
    <mergeCell ref="E74:F74"/>
    <mergeCell ref="G74:H74"/>
    <mergeCell ref="B82:K82"/>
    <mergeCell ref="B55:K55"/>
    <mergeCell ref="C80:H81"/>
    <mergeCell ref="C67:G67"/>
    <mergeCell ref="C148:D148"/>
    <mergeCell ref="B204:K204"/>
    <mergeCell ref="C196:D196"/>
    <mergeCell ref="B194:K194"/>
    <mergeCell ref="C49:D49"/>
    <mergeCell ref="C166:D166"/>
    <mergeCell ref="E166:F166"/>
    <mergeCell ref="G166:H166"/>
    <mergeCell ref="B175:K175"/>
    <mergeCell ref="C107:D107"/>
    <mergeCell ref="E107:F107"/>
    <mergeCell ref="G107:H107"/>
    <mergeCell ref="B115:K115"/>
    <mergeCell ref="B164:K164"/>
    <mergeCell ref="D57:D58"/>
    <mergeCell ref="G57:G58"/>
  </mergeCells>
  <pageMargins left="0.23622047244094491" right="0.23622047244094491" top="0.74803149606299213" bottom="0.74803149606299213" header="0.31496062992125984" footer="0.31496062992125984"/>
  <pageSetup paperSize="9" scale="64" fitToHeight="0" orientation="portrait" r:id="rId2"/>
  <headerFooter alignWithMargins="0">
    <oddHeader xml:space="preserve">&amp;LForeløpig statistikk&amp;C&amp;"-,Fet"&amp;12Pr. uke 49
&amp;"-,Normal"&amp;11(iht. motatte landings- og sluttsedler fra fiskesalgslagene; alle tallstørrelser i hele tonn)&amp;R10.12.2019
</oddHeader>
    <oddFooter>&amp;LFiskeridirektoratet&amp;CReguleringsseksjonen&amp;RSynnøve Liabø</oddFooter>
  </headerFooter>
  <rowBreaks count="2" manualBreakCount="2">
    <brk id="68" max="16383" man="1"/>
    <brk id="144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UKE_49_2019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Ukestatistikk</dc:title>
  <dc:creator>Rune P. Mjørlund</dc:creator>
  <cp:keywords>torsk, hyse, sei, blåkveite, kvote, fangst</cp:keywords>
  <cp:lastModifiedBy>Synnøve Liabø</cp:lastModifiedBy>
  <cp:lastPrinted>2019-12-10T13:49:57Z</cp:lastPrinted>
  <dcterms:created xsi:type="dcterms:W3CDTF">2011-07-06T12:13:20Z</dcterms:created>
  <dcterms:modified xsi:type="dcterms:W3CDTF">2019-12-12T08:41:53Z</dcterms:modified>
</cp:coreProperties>
</file>