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9\UKE 43\"/>
    </mc:Choice>
  </mc:AlternateContent>
  <bookViews>
    <workbookView xWindow="0" yWindow="0" windowWidth="8685" windowHeight="5370" tabRatio="413"/>
  </bookViews>
  <sheets>
    <sheet name="UKE_43_2019" sheetId="1" r:id="rId1"/>
  </sheets>
  <definedNames>
    <definedName name="Z_14D440E4_F18A_4F78_9989_38C1B133222D_.wvu.Cols" localSheetId="0" hidden="1">UKE_43_2019!#REF!</definedName>
    <definedName name="Z_14D440E4_F18A_4F78_9989_38C1B133222D_.wvu.PrintArea" localSheetId="0" hidden="1">UKE_43_2019!$B$1:$M$247</definedName>
    <definedName name="Z_14D440E4_F18A_4F78_9989_38C1B133222D_.wvu.Rows" localSheetId="0" hidden="1">UKE_43_2019!$359:$1048576,UKE_43_2019!$248:$358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8" i="1" l="1"/>
  <c r="G127" i="1"/>
  <c r="G126" i="1"/>
  <c r="G122" i="1"/>
  <c r="G32" i="1"/>
  <c r="F32" i="1"/>
  <c r="J32" i="1" l="1"/>
  <c r="G29" i="1" l="1"/>
  <c r="F29" i="1" s="1"/>
  <c r="G24" i="1" l="1"/>
  <c r="F31" i="1"/>
  <c r="G33" i="1"/>
  <c r="F33" i="1" s="1"/>
  <c r="G31" i="1" l="1"/>
  <c r="G23" i="1" s="1"/>
  <c r="I25" i="1" l="1"/>
  <c r="I30" i="1" l="1"/>
  <c r="E24" i="1"/>
  <c r="G184" i="1"/>
  <c r="F184" i="1"/>
  <c r="J24" i="1"/>
  <c r="I29" i="1" l="1"/>
  <c r="G207" i="1"/>
  <c r="G208" i="1"/>
  <c r="G209" i="1"/>
  <c r="G210" i="1"/>
  <c r="F131" i="1" l="1"/>
  <c r="G131" i="1"/>
  <c r="F24" i="1" l="1"/>
  <c r="D228" i="1" l="1"/>
  <c r="E243" i="1"/>
  <c r="E178" i="1" l="1"/>
  <c r="E189" i="1" s="1"/>
  <c r="J31" i="1" l="1"/>
  <c r="J23" i="1" s="1"/>
  <c r="F23" i="1" l="1"/>
  <c r="H40" i="1"/>
  <c r="E130" i="1" l="1"/>
  <c r="E20" i="1"/>
  <c r="E31" i="1"/>
  <c r="E23" i="1" l="1"/>
  <c r="I21" i="1" l="1"/>
  <c r="D31" i="1" l="1"/>
  <c r="D24" i="1"/>
  <c r="D20" i="1"/>
  <c r="D89" i="1"/>
  <c r="D88" i="1" s="1"/>
  <c r="D85" i="1"/>
  <c r="D178" i="1"/>
  <c r="D189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200" i="1"/>
  <c r="D152" i="1"/>
  <c r="H112" i="1"/>
  <c r="F112" i="1"/>
  <c r="H78" i="1"/>
  <c r="F78" i="1"/>
  <c r="D78" i="1"/>
  <c r="D53" i="1"/>
  <c r="H14" i="1"/>
  <c r="F14" i="1"/>
  <c r="D14" i="1"/>
  <c r="E40" i="1" l="1"/>
  <c r="H171" i="1"/>
  <c r="F171" i="1"/>
  <c r="D243" i="1" l="1"/>
  <c r="I239" i="1"/>
  <c r="G239" i="1"/>
  <c r="H239" i="1" s="1"/>
  <c r="F239" i="1"/>
  <c r="I236" i="1"/>
  <c r="G236" i="1"/>
  <c r="H236" i="1" s="1"/>
  <c r="F236" i="1"/>
  <c r="I233" i="1"/>
  <c r="G233" i="1"/>
  <c r="H233" i="1" s="1"/>
  <c r="F233" i="1"/>
  <c r="H243" i="1" l="1"/>
  <c r="F243" i="1"/>
  <c r="I243" i="1"/>
  <c r="G243" i="1"/>
  <c r="G59" i="1" l="1"/>
  <c r="G57" i="1"/>
  <c r="E124" i="1" l="1"/>
  <c r="E123" i="1" s="1"/>
  <c r="D66" i="1" l="1"/>
  <c r="H187" i="1" l="1"/>
  <c r="H183" i="1"/>
  <c r="H182" i="1"/>
  <c r="H181" i="1"/>
  <c r="H180" i="1"/>
  <c r="H179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26" i="1"/>
  <c r="I27" i="1"/>
  <c r="I28" i="1"/>
  <c r="I22" i="1"/>
  <c r="I24" i="1" l="1"/>
  <c r="I20" i="1"/>
  <c r="H124" i="1"/>
  <c r="H118" i="1"/>
  <c r="H97" i="1" l="1"/>
  <c r="I184" i="1" l="1"/>
  <c r="I33" i="1" l="1"/>
  <c r="F124" i="1" l="1"/>
  <c r="F123" i="1" s="1"/>
  <c r="F178" i="1" l="1"/>
  <c r="G178" i="1"/>
  <c r="I131" i="1" l="1"/>
  <c r="I118" i="1"/>
  <c r="I124" i="1"/>
  <c r="I123" i="1" s="1"/>
  <c r="I137" i="1" l="1"/>
  <c r="I178" i="1"/>
  <c r="I31" i="1" l="1"/>
  <c r="H89" i="1"/>
  <c r="H88" i="1" s="1"/>
  <c r="I23" i="1" l="1"/>
  <c r="F189" i="1" l="1"/>
  <c r="H184" i="1"/>
  <c r="I189" i="1"/>
  <c r="H131" i="1"/>
  <c r="D211" i="1" l="1"/>
  <c r="F161" i="1" l="1"/>
  <c r="E161" i="1"/>
  <c r="D161" i="1"/>
  <c r="G160" i="1"/>
  <c r="G159" i="1"/>
  <c r="G158" i="1"/>
  <c r="H129" i="1"/>
  <c r="H123" i="1" s="1"/>
  <c r="G124" i="1"/>
  <c r="G123" i="1" s="1"/>
  <c r="G137" i="1" s="1"/>
  <c r="G118" i="1"/>
  <c r="F118" i="1"/>
  <c r="F137" i="1" s="1"/>
  <c r="E118" i="1"/>
  <c r="E137" i="1" s="1"/>
  <c r="G64" i="1"/>
  <c r="F66" i="1"/>
  <c r="G66" i="1" s="1"/>
  <c r="E66" i="1"/>
  <c r="G161" i="1" l="1"/>
  <c r="G60" i="1"/>
  <c r="H137" i="1" l="1"/>
  <c r="I89" i="1"/>
  <c r="I88" i="1" s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9" i="1"/>
  <c r="I37" i="1"/>
  <c r="J20" i="1"/>
  <c r="J40" i="1" s="1"/>
  <c r="G20" i="1"/>
  <c r="G40" i="1" s="1"/>
  <c r="F20" i="1"/>
  <c r="F40" i="1" s="1"/>
  <c r="I40" i="1" l="1"/>
  <c r="E99" i="1"/>
  <c r="I99" i="1"/>
  <c r="H99" i="1"/>
  <c r="G99" i="1"/>
  <c r="F99" i="1"/>
  <c r="F211" i="1" l="1"/>
  <c r="E211" i="1" l="1"/>
  <c r="G189" i="1" l="1"/>
  <c r="H211" i="1" l="1"/>
  <c r="H161" i="1" l="1"/>
  <c r="G211" i="1" l="1"/>
  <c r="H206" i="1"/>
  <c r="I232" i="1" s="1"/>
  <c r="G206" i="1"/>
  <c r="F206" i="1"/>
  <c r="G232" i="1" s="1"/>
  <c r="E206" i="1"/>
  <c r="F232" i="1" s="1"/>
  <c r="H188" i="1"/>
  <c r="I177" i="1"/>
  <c r="H177" i="1"/>
  <c r="G177" i="1"/>
  <c r="F177" i="1"/>
  <c r="H157" i="1"/>
  <c r="G157" i="1"/>
  <c r="F157" i="1"/>
  <c r="E157" i="1"/>
  <c r="I117" i="1"/>
  <c r="H117" i="1"/>
  <c r="G117" i="1"/>
  <c r="F117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<sst xmlns="http://schemas.openxmlformats.org/spreadsheetml/2006/main" count="257" uniqueCount="132">
  <si>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</si>
  <si>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</si>
  <si>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</si>
  <si>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</si>
  <si>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</si>
  <si>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</si>
  <si>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</si>
  <si>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</si>
  <si>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</si>
  <si>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</si>
  <si>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</si>
  <si>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</si>
  <si>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</si>
  <si>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</si>
  <si>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</si>
  <si>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</si>
  <si>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</si>
  <si>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</si>
  <si>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</si>
  <si>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</si>
  <si>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</si>
  <si>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</si>
  <si>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</si>
  <si>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</si>
  <si>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</si>
  <si>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</si>
  <si>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</si>
  <si>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</si>
  <si>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</si>
  <si>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</si>
  <si>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</si>
  <si>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</si>
  <si>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</si>
  <si>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</si>
  <si>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</si>
  <si>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</si>
  <si>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</si>
  <si>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</si>
  <si>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</si>
  <si>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</si>
  <si>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</si>
  <si>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</si>
  <si>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</si>
  <si>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</si>
  <si>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</si>
  <si>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</si>
  <si>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</si>
  <si>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</si>
  <si>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</si>
  <si>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</si>
  <si>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</si>
  <si>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</si>
  <si>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</si>
  <si>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</si>
  <si>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</si>
  <si>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</si>
  <si>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</si>
  <si>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</si>
  <si>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</si>
  <si>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</si>
  <si>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</si>
  <si>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</si>
  <si>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</si>
  <si>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</si>
  <si>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</si>
  <si>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</si>
  <si>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</si>
  <si>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</si>
  <si>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</si>
  <si>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</si>
  <si>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</si>
  <si>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</si>
  <si>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</si>
  <si>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</si>
  <si>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</si>
  <si>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</si>
  <si>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</si>
  <si>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</si>
  <si>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</si>
  <si>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</si>
  <si>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</si>
  <si>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</si>
  <si>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</si>
  <si>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</si>
  <si>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</si>
  <si>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</si>
  <si>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</si>
  <si>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</si>
  <si>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</si>
  <si>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</si>
  <si>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</si>
  <si>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</si>
  <si>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</si>
  <si>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</si>
  <si>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</si>
  <si>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</si>
  <si>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</si>
  <si>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</si>
  <si>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</si>
  <si>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</si>
  <si>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</si>
  <si>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</si>
  <si>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</si>
  <si>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</si>
  <si>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</si>
  <si>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</si>
  <si>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</si>
  <si>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</si>
  <si>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</si>
  <si>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</si>
  <si>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</si>
  <si>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</si>
  <si>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</si>
  <si>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</si>
  <si>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</si>
  <si>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</si>
  <si>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</si>
  <si>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</si>
  <si>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</si>
  <si>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</si>
  <si>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</si>
  <si>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</si>
  <si>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2018</t>
    </r>
  </si>
  <si>
    <r>
      <t>Not</t>
    </r>
    <r>
      <rPr>
        <b/>
        <vertAlign val="superscript"/>
        <sz val="11"/>
        <color theme="1"/>
        <rFont val="Calibri"/>
        <family val="2"/>
      </rPr>
      <t>5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</si>
  <si>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2,5</t>
    </r>
    <r>
      <rPr>
        <b/>
        <i/>
        <sz val="11"/>
        <color theme="1"/>
        <rFont val="Calibri"/>
        <family val="2"/>
      </rPr>
      <t>:</t>
    </r>
  </si>
  <si>
    <r>
      <t xml:space="preserve">2 </t>
    </r>
    <r>
      <rPr>
        <sz val="9"/>
        <color theme="1"/>
        <rFont val="Calibri"/>
        <family val="2"/>
      </rPr>
      <t>Registrert rekreasjonsfiske utgjør 63 tonn, men det legges til grunn at hele avsetningen tas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</si>
  <si>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tatt med not av fartøy i lukket gruppe belastes notgruppen</t>
    </r>
  </si>
  <si>
    <t>LANDET KVANTUM UKE 43</t>
  </si>
  <si>
    <t>LANDET KVANTUM T.O.M UKE 43</t>
  </si>
  <si>
    <t>LANDET KVANTUM T.O.M. UKE 43 2018</t>
  </si>
  <si>
    <r>
      <t xml:space="preserve">3 </t>
    </r>
    <r>
      <rPr>
        <sz val="9"/>
        <color theme="1"/>
        <rFont val="Calibri"/>
        <family val="2"/>
      </rPr>
      <t>Registrert rekreasjonsfiske utgjør 1 984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</si>
  <si>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547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</si>
</sst>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6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3" fontId="43" fillId="0" borderId="16" xfId="0" applyNumberFormat="1" applyFont="1" applyFill="1" applyBorder="1" applyAlignment="1">
      <alignment vertical="center" wrapText="1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8"/>
  <sheetViews>
    <sheetView showGridLines="0" showZeros="0" tabSelected="1" showRuler="0" view="pageLayout" topLeftCell="B22" zoomScaleNormal="115" workbookViewId="0">
      <selection activeCell="G38" sqref="G38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41" t="s">
        <v>87</v>
      </c>
      <c r="C2" s="442"/>
      <c r="D2" s="442"/>
      <c r="E2" s="442"/>
      <c r="F2" s="442"/>
      <c r="G2" s="442"/>
      <c r="H2" s="442"/>
      <c r="I2" s="442"/>
      <c r="J2" s="442"/>
      <c r="K2" s="443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4"/>
      <c r="C7" s="445"/>
      <c r="D7" s="445"/>
      <c r="E7" s="445"/>
      <c r="F7" s="445"/>
      <c r="G7" s="445"/>
      <c r="H7" s="445"/>
      <c r="I7" s="445"/>
      <c r="J7" s="445"/>
      <c r="K7" s="446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47" t="s">
        <v>2</v>
      </c>
      <c r="D9" s="448"/>
      <c r="E9" s="447" t="s">
        <v>20</v>
      </c>
      <c r="F9" s="448"/>
      <c r="G9" s="447" t="s">
        <v>21</v>
      </c>
      <c r="H9" s="448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95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115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116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49" t="s">
        <v>8</v>
      </c>
      <c r="C17" s="450"/>
      <c r="D17" s="450"/>
      <c r="E17" s="450"/>
      <c r="F17" s="450"/>
      <c r="G17" s="450"/>
      <c r="H17" s="450"/>
      <c r="I17" s="450"/>
      <c r="J17" s="450"/>
      <c r="K17" s="451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109</v>
      </c>
      <c r="F19" s="326" t="s">
        <v>127</v>
      </c>
      <c r="G19" s="326" t="s">
        <v>128</v>
      </c>
      <c r="H19" s="326" t="s">
        <v>69</v>
      </c>
      <c r="I19" s="326" t="s">
        <v>62</v>
      </c>
      <c r="J19" s="327" t="s">
        <v>129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2559.2491500000001</v>
      </c>
      <c r="G20" s="328">
        <f>G21+G22</f>
        <v>71754.892219999994</v>
      </c>
      <c r="H20" s="328"/>
      <c r="I20" s="328">
        <f>I22+I21</f>
        <v>26524.107780000002</v>
      </c>
      <c r="J20" s="329">
        <f>J22+J21</f>
        <v>78511.108340000006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2506.596</v>
      </c>
      <c r="G21" s="330">
        <v>71121.782189999998</v>
      </c>
      <c r="H21" s="330"/>
      <c r="I21" s="330">
        <f>E21-G21</f>
        <v>26347.217810000002</v>
      </c>
      <c r="J21" s="331">
        <v>77864.280129999999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>
        <v>52.653149999999997</v>
      </c>
      <c r="G22" s="332">
        <v>633.11003000000005</v>
      </c>
      <c r="H22" s="332"/>
      <c r="I22" s="330">
        <f>E22-G22</f>
        <v>176.88996999999995</v>
      </c>
      <c r="J22" s="331">
        <v>646.82821000000001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1324.91777</v>
      </c>
      <c r="G23" s="328">
        <f>G24+G30+G31</f>
        <v>196491.76144799998</v>
      </c>
      <c r="H23" s="328"/>
      <c r="I23" s="328">
        <f>I24+I30+I31</f>
        <v>7756.2385520000025</v>
      </c>
      <c r="J23" s="329">
        <f>J24+J30+J31</f>
        <v>221745.05573000002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608.84703999999999</v>
      </c>
      <c r="G24" s="334">
        <f>G25+G26+G27+G28</f>
        <v>160039.00963799999</v>
      </c>
      <c r="H24" s="334"/>
      <c r="I24" s="334">
        <f>I25+I26+I27+I28+I29</f>
        <v>-584.00963799999954</v>
      </c>
      <c r="J24" s="335">
        <f>J25+J26+J27+J28</f>
        <v>174906.59931000002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136.71375</v>
      </c>
      <c r="G25" s="336">
        <v>43300.461109999997</v>
      </c>
      <c r="H25" s="336">
        <v>1747</v>
      </c>
      <c r="I25" s="336">
        <f>E25-G25+H25</f>
        <v>-622.46110999999655</v>
      </c>
      <c r="J25" s="337">
        <v>51664.921950000004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280.45278000000002</v>
      </c>
      <c r="G26" s="336">
        <v>43718.997920000002</v>
      </c>
      <c r="H26" s="336">
        <v>3122</v>
      </c>
      <c r="I26" s="336">
        <f>E26-G26+H26</f>
        <v>-1182.9979200000016</v>
      </c>
      <c r="J26" s="337">
        <v>48983.250760000003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106.30646</v>
      </c>
      <c r="G27" s="336">
        <v>42926.289852000002</v>
      </c>
      <c r="H27" s="336">
        <v>3839</v>
      </c>
      <c r="I27" s="336">
        <f>E27-G27+H27</f>
        <v>1186.7101479999983</v>
      </c>
      <c r="J27" s="337">
        <v>43696.792479999996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85.374049999999997</v>
      </c>
      <c r="G28" s="336">
        <v>30093.260756</v>
      </c>
      <c r="H28" s="336">
        <v>2019</v>
      </c>
      <c r="I28" s="336">
        <f>E28-G28+H28</f>
        <v>-2352.2607559999997</v>
      </c>
      <c r="J28" s="337">
        <v>30561.634119999999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>
        <f>G29-10229</f>
        <v>498</v>
      </c>
      <c r="G29" s="336">
        <f>H25+H26+H27+H28</f>
        <v>10727</v>
      </c>
      <c r="H29" s="336"/>
      <c r="I29" s="336">
        <f>E29-G29</f>
        <v>2387</v>
      </c>
      <c r="J29" s="337">
        <v>10531</v>
      </c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685.19407000000001</v>
      </c>
      <c r="G30" s="334">
        <v>17315.473529999999</v>
      </c>
      <c r="H30" s="336"/>
      <c r="I30" s="398">
        <f>E30-G30</f>
        <v>8025.5264700000007</v>
      </c>
      <c r="J30" s="335">
        <v>20525.141070000001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30.876660000000001</v>
      </c>
      <c r="G31" s="334">
        <f>G32</f>
        <v>19137.278279999999</v>
      </c>
      <c r="H31" s="336"/>
      <c r="I31" s="334">
        <f>I32+I33</f>
        <v>314.72172000000137</v>
      </c>
      <c r="J31" s="335">
        <f>J32</f>
        <v>26313.315350000001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31.87666-F36</f>
        <v>30.876660000000001</v>
      </c>
      <c r="G32" s="336">
        <f>22529.27828-G36</f>
        <v>19137.278279999999</v>
      </c>
      <c r="H32" s="336">
        <v>1123</v>
      </c>
      <c r="I32" s="336">
        <f>E32-G32+H32</f>
        <v>-402.27827999999863</v>
      </c>
      <c r="J32" s="337">
        <f>32403.31535-J36</f>
        <v>26313.315350000001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>
        <f>G33-1099</f>
        <v>24</v>
      </c>
      <c r="G33" s="339">
        <f>H32</f>
        <v>1123</v>
      </c>
      <c r="H33" s="339"/>
      <c r="I33" s="339">
        <f t="shared" ref="I33:I37" si="0">E33-G33</f>
        <v>717</v>
      </c>
      <c r="J33" s="340">
        <v>709</v>
      </c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2">
        <v>3000</v>
      </c>
      <c r="E34" s="392">
        <v>3000</v>
      </c>
      <c r="F34" s="341">
        <v>0</v>
      </c>
      <c r="G34" s="341">
        <v>2839.615632</v>
      </c>
      <c r="H34" s="341"/>
      <c r="I34" s="370">
        <f t="shared" si="0"/>
        <v>160.38436799999999</v>
      </c>
      <c r="J34" s="371">
        <v>3941.0522500000002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>
        <v>2.1</v>
      </c>
      <c r="G35" s="341">
        <v>467.24158</v>
      </c>
      <c r="H35" s="320"/>
      <c r="I35" s="370">
        <f t="shared" si="0"/>
        <v>325.75842</v>
      </c>
      <c r="J35" s="390">
        <v>800.71187999999995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v>1</v>
      </c>
      <c r="G36" s="320">
        <v>3392</v>
      </c>
      <c r="H36" s="369"/>
      <c r="I36" s="423">
        <f t="shared" si="0"/>
        <v>-392</v>
      </c>
      <c r="J36" s="320">
        <v>6090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1.1196699999999999</v>
      </c>
      <c r="G37" s="320">
        <v>7000</v>
      </c>
      <c r="H37" s="320"/>
      <c r="I37" s="370">
        <f t="shared" si="0"/>
        <v>0</v>
      </c>
      <c r="J37" s="390">
        <v>7000</v>
      </c>
      <c r="K37" s="128"/>
      <c r="L37" s="156"/>
      <c r="M37" s="156"/>
    </row>
    <row r="38" spans="1:13" ht="15" customHeight="1" thickBot="1" x14ac:dyDescent="0.3">
      <c r="B38" s="119"/>
      <c r="C38" s="173" t="s">
        <v>121</v>
      </c>
      <c r="D38" s="319"/>
      <c r="E38" s="319"/>
      <c r="F38" s="320"/>
      <c r="G38" s="320"/>
      <c r="H38" s="320"/>
      <c r="I38" s="370"/>
      <c r="J38" s="390">
        <v>1246.5644600000001</v>
      </c>
      <c r="K38" s="128"/>
      <c r="L38" s="156"/>
      <c r="M38" s="156"/>
    </row>
    <row r="39" spans="1:13" ht="14.1" customHeight="1" thickBot="1" x14ac:dyDescent="0.3">
      <c r="B39" s="119"/>
      <c r="C39" s="152" t="s">
        <v>14</v>
      </c>
      <c r="D39" s="319">
        <v>0</v>
      </c>
      <c r="E39" s="319">
        <v>0</v>
      </c>
      <c r="F39" s="320">
        <v>1</v>
      </c>
      <c r="G39" s="320">
        <v>6</v>
      </c>
      <c r="H39" s="320"/>
      <c r="I39" s="370">
        <f>E39-G39</f>
        <v>-6</v>
      </c>
      <c r="J39" s="390">
        <v>346</v>
      </c>
      <c r="K39" s="128"/>
      <c r="L39" s="156"/>
      <c r="M39" s="156"/>
    </row>
    <row r="40" spans="1:13" ht="16.5" customHeight="1" thickBot="1" x14ac:dyDescent="0.3">
      <c r="B40" s="119"/>
      <c r="C40" s="179" t="s">
        <v>9</v>
      </c>
      <c r="D40" s="321">
        <f>D20+D23+D34+D35+D36+D37+D39</f>
        <v>333956</v>
      </c>
      <c r="E40" s="321">
        <f>E20+E23+E34+E35+E36+E37+E39</f>
        <v>316320</v>
      </c>
      <c r="F40" s="197">
        <f>F20+F23+F34+F35+F37+F39+F36</f>
        <v>3889.3865900000001</v>
      </c>
      <c r="G40" s="197">
        <f>G20+G23+G34+G35+G36+G37+G39</f>
        <v>281951.5108799999</v>
      </c>
      <c r="H40" s="197">
        <f>H25+H26+H27+H28+H32</f>
        <v>11850</v>
      </c>
      <c r="I40" s="302">
        <f>I20+I23+I34+I35+I36+I37+I39</f>
        <v>34368.489119999998</v>
      </c>
      <c r="J40" s="198">
        <f>J20+J23+J34+J35+J36+J37+J38+J39</f>
        <v>319680.49266000011</v>
      </c>
      <c r="K40" s="128"/>
      <c r="L40" s="156"/>
      <c r="M40" s="156"/>
    </row>
    <row r="41" spans="1:13" ht="14.1" customHeight="1" x14ac:dyDescent="0.25">
      <c r="A41" s="16"/>
      <c r="B41" s="122"/>
      <c r="C41" s="123" t="s">
        <v>96</v>
      </c>
      <c r="D41" s="131"/>
      <c r="E41" s="131"/>
      <c r="F41" s="171"/>
      <c r="G41" s="171"/>
      <c r="H41" s="163"/>
      <c r="I41" s="163"/>
      <c r="J41" s="163"/>
      <c r="K41" s="124"/>
      <c r="L41" s="123"/>
      <c r="M41" s="123"/>
    </row>
    <row r="42" spans="1:13" s="16" customFormat="1" ht="14.1" customHeight="1" x14ac:dyDescent="0.25">
      <c r="B42" s="122"/>
      <c r="C42" s="132" t="s">
        <v>97</v>
      </c>
      <c r="D42" s="131"/>
      <c r="E42" s="131"/>
      <c r="F42" s="131"/>
      <c r="G42" s="131"/>
      <c r="H42" s="156"/>
      <c r="I42" s="156"/>
      <c r="J42" s="156"/>
      <c r="K42" s="124"/>
      <c r="L42" s="123"/>
      <c r="M42" s="123"/>
    </row>
    <row r="43" spans="1:13" s="16" customFormat="1" ht="14.1" customHeight="1" x14ac:dyDescent="0.25">
      <c r="B43" s="122"/>
      <c r="C43" s="202" t="s">
        <v>130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110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44" t="s">
        <v>1</v>
      </c>
      <c r="C47" s="445"/>
      <c r="D47" s="445"/>
      <c r="E47" s="445"/>
      <c r="F47" s="445"/>
      <c r="G47" s="445"/>
      <c r="H47" s="445"/>
      <c r="I47" s="445"/>
      <c r="J47" s="445"/>
      <c r="K47" s="446"/>
      <c r="L47" s="205"/>
      <c r="M47" s="205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33" t="s">
        <v>2</v>
      </c>
      <c r="D49" s="434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6">
        <f>D52+D51+D50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49" t="s">
        <v>8</v>
      </c>
      <c r="C55" s="450"/>
      <c r="D55" s="450"/>
      <c r="E55" s="450"/>
      <c r="F55" s="450"/>
      <c r="G55" s="450"/>
      <c r="H55" s="450"/>
      <c r="I55" s="450"/>
      <c r="J55" s="450"/>
      <c r="K55" s="451"/>
      <c r="L55" s="205"/>
      <c r="M55" s="205"/>
    </row>
    <row r="56" spans="2:13" s="3" customFormat="1" ht="63.75" thickBot="1" x14ac:dyDescent="0.3">
      <c r="B56" s="142"/>
      <c r="C56" s="178" t="s">
        <v>19</v>
      </c>
      <c r="D56" s="196" t="s">
        <v>20</v>
      </c>
      <c r="E56" s="194" t="str">
        <f>F19</f>
        <v>LANDET KVANTUM UKE 43</v>
      </c>
      <c r="F56" s="194" t="str">
        <f>G19</f>
        <v>LANDET KVANTUM T.O.M UKE 43</v>
      </c>
      <c r="G56" s="194" t="str">
        <f>I19</f>
        <v>RESTKVOTER</v>
      </c>
      <c r="H56" s="195" t="str">
        <f>J19</f>
        <v>LANDET KVANTUM T.O.M. UKE 43 2018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2" t="s">
        <v>32</v>
      </c>
      <c r="D57" s="458">
        <v>5376</v>
      </c>
      <c r="E57" s="382">
        <v>135.13632000000001</v>
      </c>
      <c r="F57" s="347">
        <v>1765.36015</v>
      </c>
      <c r="G57" s="460">
        <f>D57-F57-F58</f>
        <v>1750.43083</v>
      </c>
      <c r="H57" s="380">
        <v>1594.85139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59"/>
      <c r="E58" s="373">
        <v>244.13444000000001</v>
      </c>
      <c r="F58" s="387">
        <v>1860.20902</v>
      </c>
      <c r="G58" s="461"/>
      <c r="H58" s="349">
        <v>1676.09277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78</v>
      </c>
      <c r="D59" s="392">
        <v>200</v>
      </c>
      <c r="E59" s="383">
        <v>1.6572</v>
      </c>
      <c r="F59" s="389">
        <v>82.694810000000004</v>
      </c>
      <c r="G59" s="393">
        <f>D59-F59</f>
        <v>117.30519</v>
      </c>
      <c r="H59" s="301">
        <v>74.748360000000005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8">
        <v>8063</v>
      </c>
      <c r="E60" s="384">
        <f>E61+E62+E63</f>
        <v>7.3883999999999999</v>
      </c>
      <c r="F60" s="347">
        <f>F61+F62+F63</f>
        <v>8232.9642299999996</v>
      </c>
      <c r="G60" s="387">
        <f>D60-F60</f>
        <v>-169.96422999999959</v>
      </c>
      <c r="H60" s="350">
        <f>H61+H62+H63</f>
        <v>7700.5756600000004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40"/>
      <c r="E61" s="374">
        <v>0.60440000000000005</v>
      </c>
      <c r="F61" s="359">
        <v>3515.29351</v>
      </c>
      <c r="G61" s="359"/>
      <c r="H61" s="360">
        <v>3374.31295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40"/>
      <c r="E62" s="374">
        <v>2.9836</v>
      </c>
      <c r="F62" s="359">
        <v>3139.29522</v>
      </c>
      <c r="G62" s="359"/>
      <c r="H62" s="360">
        <v>2929.7597799999999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4" t="s">
        <v>35</v>
      </c>
      <c r="D63" s="241"/>
      <c r="E63" s="375">
        <v>3.8003999999999998</v>
      </c>
      <c r="F63" s="376">
        <v>1578.3755000000001</v>
      </c>
      <c r="G63" s="376"/>
      <c r="H63" s="381">
        <v>1396.5029300000001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6">
        <v>116</v>
      </c>
      <c r="E64" s="385"/>
      <c r="F64" s="378">
        <v>6.4350000000000004E-2</v>
      </c>
      <c r="G64" s="378">
        <f>D64-F64</f>
        <v>115.93565</v>
      </c>
      <c r="H64" s="231">
        <v>54.438180000000003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5"/>
      <c r="E65" s="386"/>
      <c r="F65" s="388">
        <v>45.9</v>
      </c>
      <c r="G65" s="388"/>
      <c r="H65" s="297">
        <v>3.5999999999999999E-3</v>
      </c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302">
        <f>E57+E58+E59+E60+E64+E65</f>
        <v>388.31635999999997</v>
      </c>
      <c r="F66" s="200">
        <f>F57+F58+F59+F60+F64+F65</f>
        <v>11987.19256</v>
      </c>
      <c r="G66" s="200">
        <f>D66-F66</f>
        <v>1767.8074400000005</v>
      </c>
      <c r="H66" s="208">
        <f>H57+H58+H59+H60+H64+H65</f>
        <v>11100.70996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3">
      <c r="B67" s="157"/>
      <c r="C67" s="457" t="s">
        <v>98</v>
      </c>
      <c r="D67" s="457"/>
      <c r="E67" s="457"/>
      <c r="F67" s="457"/>
      <c r="G67" s="457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44" t="s">
        <v>1</v>
      </c>
      <c r="C72" s="445"/>
      <c r="D72" s="445"/>
      <c r="E72" s="445"/>
      <c r="F72" s="445"/>
      <c r="G72" s="445"/>
      <c r="H72" s="445"/>
      <c r="I72" s="445"/>
      <c r="J72" s="445"/>
      <c r="K72" s="446"/>
      <c r="L72" s="205"/>
      <c r="M72" s="205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47" t="s">
        <v>2</v>
      </c>
      <c r="D74" s="448"/>
      <c r="E74" s="447" t="s">
        <v>20</v>
      </c>
      <c r="F74" s="452"/>
      <c r="G74" s="447" t="s">
        <v>21</v>
      </c>
      <c r="H74" s="448"/>
      <c r="I74" s="156"/>
      <c r="J74" s="156"/>
      <c r="K74" s="115"/>
      <c r="L74" s="136"/>
      <c r="M74" s="136"/>
    </row>
    <row r="75" spans="2:13" ht="15" x14ac:dyDescent="0.25">
      <c r="B75" s="248"/>
      <c r="C75" s="165" t="s">
        <v>27</v>
      </c>
      <c r="D75" s="169">
        <v>85080</v>
      </c>
      <c r="E75" s="249" t="s">
        <v>5</v>
      </c>
      <c r="F75" s="242">
        <v>33444</v>
      </c>
      <c r="G75" s="250" t="s">
        <v>25</v>
      </c>
      <c r="H75" s="242">
        <v>10235</v>
      </c>
      <c r="I75" s="166"/>
      <c r="J75" s="166"/>
      <c r="K75" s="251"/>
      <c r="L75" s="292"/>
      <c r="M75" s="136"/>
    </row>
    <row r="76" spans="2:13" ht="15" x14ac:dyDescent="0.25">
      <c r="B76" s="248"/>
      <c r="C76" s="165" t="s">
        <v>3</v>
      </c>
      <c r="D76" s="169">
        <v>76080</v>
      </c>
      <c r="E76" s="252" t="s">
        <v>6</v>
      </c>
      <c r="F76" s="169">
        <v>49304</v>
      </c>
      <c r="G76" s="250" t="s">
        <v>80</v>
      </c>
      <c r="H76" s="169">
        <v>37965</v>
      </c>
      <c r="I76" s="166"/>
      <c r="J76" s="166"/>
      <c r="K76" s="251"/>
      <c r="L76" s="292"/>
      <c r="M76" s="136"/>
    </row>
    <row r="77" spans="2:13" ht="18" thickBot="1" x14ac:dyDescent="0.3">
      <c r="B77" s="248"/>
      <c r="C77" s="165" t="s">
        <v>115</v>
      </c>
      <c r="D77" s="169">
        <v>10840</v>
      </c>
      <c r="E77" s="165" t="s">
        <v>95</v>
      </c>
      <c r="F77" s="169">
        <v>2332</v>
      </c>
      <c r="G77" s="250" t="s">
        <v>81</v>
      </c>
      <c r="H77" s="169">
        <v>1104</v>
      </c>
      <c r="I77" s="166"/>
      <c r="J77" s="166"/>
      <c r="K77" s="251"/>
      <c r="L77" s="292"/>
      <c r="M77" s="136"/>
    </row>
    <row r="78" spans="2:13" ht="14.1" customHeight="1" thickBot="1" x14ac:dyDescent="0.3">
      <c r="B78" s="248"/>
      <c r="C78" s="121" t="s">
        <v>31</v>
      </c>
      <c r="D78" s="170">
        <f>SUM(D75:D77)</f>
        <v>172000</v>
      </c>
      <c r="E78" s="121" t="s">
        <v>7</v>
      </c>
      <c r="F78" s="170">
        <f>SUM(F75:F77)</f>
        <v>85080</v>
      </c>
      <c r="G78" s="121" t="s">
        <v>6</v>
      </c>
      <c r="H78" s="170">
        <f>SUM(H75:H77)</f>
        <v>49304</v>
      </c>
      <c r="I78" s="166"/>
      <c r="J78" s="166"/>
      <c r="K78" s="253"/>
      <c r="L78" s="256"/>
      <c r="M78" s="118"/>
    </row>
    <row r="79" spans="2:13" ht="12" customHeight="1" x14ac:dyDescent="0.25">
      <c r="B79" s="248"/>
      <c r="C79" s="313" t="s">
        <v>117</v>
      </c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25">
      <c r="B80" s="248"/>
      <c r="C80" s="456"/>
      <c r="D80" s="456"/>
      <c r="E80" s="456"/>
      <c r="F80" s="456"/>
      <c r="G80" s="456"/>
      <c r="H80" s="456"/>
      <c r="I80" s="255"/>
      <c r="J80" s="256"/>
      <c r="K80" s="253"/>
      <c r="L80" s="256"/>
      <c r="M80" s="118"/>
    </row>
    <row r="81" spans="1:13" ht="6" customHeight="1" thickBot="1" x14ac:dyDescent="0.3">
      <c r="B81" s="248"/>
      <c r="C81" s="456"/>
      <c r="D81" s="456"/>
      <c r="E81" s="456"/>
      <c r="F81" s="456"/>
      <c r="G81" s="456"/>
      <c r="H81" s="456"/>
      <c r="I81" s="256"/>
      <c r="J81" s="256"/>
      <c r="K81" s="253"/>
      <c r="L81" s="256"/>
      <c r="M81" s="118"/>
    </row>
    <row r="82" spans="1:13" ht="14.1" customHeight="1" x14ac:dyDescent="0.25">
      <c r="B82" s="453" t="s">
        <v>8</v>
      </c>
      <c r="C82" s="454"/>
      <c r="D82" s="454"/>
      <c r="E82" s="454"/>
      <c r="F82" s="454"/>
      <c r="G82" s="454"/>
      <c r="H82" s="454"/>
      <c r="I82" s="454"/>
      <c r="J82" s="454"/>
      <c r="K82" s="455"/>
      <c r="L82" s="293"/>
      <c r="M82" s="205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5" t="s">
        <v>70</v>
      </c>
      <c r="E84" s="325" t="s">
        <v>111</v>
      </c>
      <c r="F84" s="194" t="str">
        <f>F19</f>
        <v>LANDET KVANTUM UKE 43</v>
      </c>
      <c r="G84" s="194" t="str">
        <f>G19</f>
        <v>LANDET KVANTUM T.O.M UKE 43</v>
      </c>
      <c r="H84" s="194" t="str">
        <f>I19</f>
        <v>RESTKVOTER</v>
      </c>
      <c r="I84" s="195" t="str">
        <f>J19</f>
        <v>LANDET KVANTUM T.O.M. UKE 43 2018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3" t="s">
        <v>16</v>
      </c>
      <c r="D85" s="314">
        <f>D87+D86</f>
        <v>34056</v>
      </c>
      <c r="E85" s="314">
        <f>E87+E86</f>
        <v>35182</v>
      </c>
      <c r="F85" s="328">
        <f>F87+F86</f>
        <v>429.98025000000001</v>
      </c>
      <c r="G85" s="328">
        <f>G86+G87</f>
        <v>32849.662960000001</v>
      </c>
      <c r="H85" s="328">
        <f>H86+H87</f>
        <v>2332.3370399999985</v>
      </c>
      <c r="I85" s="329">
        <f>I86+I87</f>
        <v>33420.086019999995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60" t="s">
        <v>12</v>
      </c>
      <c r="D86" s="315">
        <v>33306</v>
      </c>
      <c r="E86" s="315">
        <v>34357</v>
      </c>
      <c r="F86" s="330">
        <v>372.78919999999999</v>
      </c>
      <c r="G86" s="330">
        <v>32418.851180000001</v>
      </c>
      <c r="H86" s="330">
        <f>E86-G86</f>
        <v>1938.1488199999985</v>
      </c>
      <c r="I86" s="331">
        <v>32852.750719999996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4" t="s">
        <v>11</v>
      </c>
      <c r="D87" s="324">
        <v>750</v>
      </c>
      <c r="E87" s="324">
        <v>825</v>
      </c>
      <c r="F87" s="332">
        <v>57.191049999999997</v>
      </c>
      <c r="G87" s="332">
        <v>430.81178</v>
      </c>
      <c r="H87" s="332">
        <f>E87-G87</f>
        <v>394.18822</v>
      </c>
      <c r="I87" s="333">
        <v>567.33529999999996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9" t="s">
        <v>17</v>
      </c>
      <c r="D88" s="314">
        <f t="shared" ref="D88" si="1">D89+D94+D95</f>
        <v>52020</v>
      </c>
      <c r="E88" s="314">
        <f t="shared" ref="E88:I88" si="2">E89+E94+E95</f>
        <v>60417</v>
      </c>
      <c r="F88" s="328">
        <f t="shared" si="2"/>
        <v>974.23814000000004</v>
      </c>
      <c r="G88" s="328">
        <f t="shared" si="2"/>
        <v>45537.598320000005</v>
      </c>
      <c r="H88" s="328">
        <f>H89+H94+H95</f>
        <v>14879.401679999997</v>
      </c>
      <c r="I88" s="329">
        <f t="shared" si="2"/>
        <v>41785.962010000003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6" t="s">
        <v>82</v>
      </c>
      <c r="D89" s="316">
        <f t="shared" ref="D89" si="3">D90+D91+D92+D93</f>
        <v>40422</v>
      </c>
      <c r="E89" s="316">
        <f t="shared" ref="E89:I89" si="4">E90+E91+E92+E93</f>
        <v>48373</v>
      </c>
      <c r="F89" s="334">
        <f t="shared" si="4"/>
        <v>416.47559000000001</v>
      </c>
      <c r="G89" s="334">
        <f t="shared" si="4"/>
        <v>35227.183450000004</v>
      </c>
      <c r="H89" s="334">
        <f>H90+H91+H92+H93</f>
        <v>13145.816549999998</v>
      </c>
      <c r="I89" s="335">
        <f t="shared" si="4"/>
        <v>30609.025380000003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22</v>
      </c>
      <c r="D90" s="317">
        <v>11464</v>
      </c>
      <c r="E90" s="317">
        <v>13723</v>
      </c>
      <c r="F90" s="336">
        <v>168.99202</v>
      </c>
      <c r="G90" s="336">
        <v>5847.1683899999998</v>
      </c>
      <c r="H90" s="336">
        <f t="shared" ref="H90:H98" si="5">E90-G90</f>
        <v>7875.8316100000002</v>
      </c>
      <c r="I90" s="337">
        <v>6523.2419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23</v>
      </c>
      <c r="D91" s="317">
        <v>11232</v>
      </c>
      <c r="E91" s="317">
        <v>13352</v>
      </c>
      <c r="F91" s="336">
        <v>151.35267999999999</v>
      </c>
      <c r="G91" s="336">
        <v>10037.59251</v>
      </c>
      <c r="H91" s="336">
        <f t="shared" si="5"/>
        <v>3314.4074899999996</v>
      </c>
      <c r="I91" s="337">
        <v>9178.5961900000002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24</v>
      </c>
      <c r="D92" s="317">
        <v>11417</v>
      </c>
      <c r="E92" s="317">
        <v>13718</v>
      </c>
      <c r="F92" s="336">
        <v>66.479600000000005</v>
      </c>
      <c r="G92" s="336">
        <v>10879.764450000001</v>
      </c>
      <c r="H92" s="336">
        <f t="shared" si="5"/>
        <v>2838.2355499999994</v>
      </c>
      <c r="I92" s="337">
        <v>8548.6250799999998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5" t="s">
        <v>84</v>
      </c>
      <c r="D93" s="317">
        <v>6309</v>
      </c>
      <c r="E93" s="317">
        <v>7580</v>
      </c>
      <c r="F93" s="336">
        <v>29.651289999999999</v>
      </c>
      <c r="G93" s="336">
        <v>8462.6581000000006</v>
      </c>
      <c r="H93" s="336">
        <f t="shared" si="5"/>
        <v>-882.65810000000056</v>
      </c>
      <c r="I93" s="337">
        <v>6358.5622100000001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6" t="s">
        <v>29</v>
      </c>
      <c r="D94" s="316">
        <v>10414</v>
      </c>
      <c r="E94" s="316">
        <v>10091</v>
      </c>
      <c r="F94" s="334">
        <v>531.81799999999998</v>
      </c>
      <c r="G94" s="334">
        <v>8663.9070800000009</v>
      </c>
      <c r="H94" s="334">
        <f t="shared" si="5"/>
        <v>1427.0929199999991</v>
      </c>
      <c r="I94" s="335">
        <v>9534.3518199999999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7" t="s">
        <v>81</v>
      </c>
      <c r="D95" s="322">
        <v>1184</v>
      </c>
      <c r="E95" s="322">
        <v>1953</v>
      </c>
      <c r="F95" s="345">
        <v>25.94455</v>
      </c>
      <c r="G95" s="345">
        <v>1646.5077900000001</v>
      </c>
      <c r="H95" s="345">
        <f t="shared" si="5"/>
        <v>306.49220999999989</v>
      </c>
      <c r="I95" s="346">
        <v>1642.5848100000001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2">
        <v>313</v>
      </c>
      <c r="E96" s="392">
        <v>313</v>
      </c>
      <c r="F96" s="341"/>
      <c r="G96" s="341">
        <v>18.92306</v>
      </c>
      <c r="H96" s="341">
        <f t="shared" si="5"/>
        <v>294.07693999999998</v>
      </c>
      <c r="I96" s="342">
        <v>12.82804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9">
        <v>300</v>
      </c>
      <c r="E97" s="319">
        <v>300</v>
      </c>
      <c r="F97" s="320">
        <v>0.10032000000000001</v>
      </c>
      <c r="G97" s="320">
        <v>300</v>
      </c>
      <c r="H97" s="320">
        <f t="shared" si="5"/>
        <v>0</v>
      </c>
      <c r="I97" s="323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8" t="s">
        <v>14</v>
      </c>
      <c r="D98" s="319"/>
      <c r="E98" s="319"/>
      <c r="F98" s="320"/>
      <c r="G98" s="320">
        <v>43</v>
      </c>
      <c r="H98" s="320">
        <f t="shared" si="5"/>
        <v>-43</v>
      </c>
      <c r="I98" s="323">
        <v>117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21">
        <f>D85+D88+D96+D97+D98</f>
        <v>86689</v>
      </c>
      <c r="E99" s="321">
        <f>E85+E88+E96+E97+E98</f>
        <v>96212</v>
      </c>
      <c r="F99" s="391">
        <f t="shared" ref="F99:G99" si="6">F85+F88+F96+F97+F98</f>
        <v>1404.31871</v>
      </c>
      <c r="G99" s="391">
        <f t="shared" si="6"/>
        <v>78749.184340000007</v>
      </c>
      <c r="H99" s="222">
        <f>H85+H88+H96+H97+H98</f>
        <v>17462.815659999993</v>
      </c>
      <c r="I99" s="198">
        <f>I85+I88+I96+I97+I98</f>
        <v>75635.876069999998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99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2" t="s">
        <v>125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5.75" thickBot="1" x14ac:dyDescent="0.3">
      <c r="B102" s="24"/>
      <c r="C102" s="203" t="s">
        <v>112</v>
      </c>
      <c r="D102" s="203"/>
      <c r="E102" s="203"/>
      <c r="F102" s="203"/>
      <c r="G102" s="103"/>
      <c r="H102" s="103"/>
      <c r="I102" s="25"/>
      <c r="J102" s="134"/>
      <c r="K102" s="26"/>
      <c r="L102" s="123"/>
      <c r="M102" s="123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3"/>
      <c r="K103" s="14"/>
      <c r="L103" s="123"/>
      <c r="M103" s="123"/>
    </row>
    <row r="104" spans="1:13" s="40" customFormat="1" ht="14.25" customHeight="1" thickBot="1" x14ac:dyDescent="0.3">
      <c r="A104" s="79"/>
      <c r="C104" s="63" t="s">
        <v>37</v>
      </c>
      <c r="I104" s="79"/>
      <c r="J104" s="79"/>
      <c r="L104" s="79"/>
      <c r="M104" s="79"/>
    </row>
    <row r="105" spans="1:13" ht="17.100000000000001" customHeight="1" thickTop="1" x14ac:dyDescent="0.25">
      <c r="B105" s="444" t="s">
        <v>1</v>
      </c>
      <c r="C105" s="445"/>
      <c r="D105" s="445"/>
      <c r="E105" s="445"/>
      <c r="F105" s="445"/>
      <c r="G105" s="445"/>
      <c r="H105" s="445"/>
      <c r="I105" s="445"/>
      <c r="J105" s="445"/>
      <c r="K105" s="446"/>
      <c r="L105" s="205"/>
      <c r="M105" s="205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80"/>
      <c r="J106" s="80"/>
      <c r="K106" s="42"/>
      <c r="L106" s="80"/>
      <c r="M106" s="80"/>
    </row>
    <row r="107" spans="1:13" ht="14.1" customHeight="1" thickBot="1" x14ac:dyDescent="0.3">
      <c r="B107" s="2"/>
      <c r="C107" s="447" t="s">
        <v>2</v>
      </c>
      <c r="D107" s="448"/>
      <c r="E107" s="447" t="s">
        <v>20</v>
      </c>
      <c r="F107" s="448"/>
      <c r="G107" s="447" t="s">
        <v>21</v>
      </c>
      <c r="H107" s="448"/>
      <c r="I107" s="38"/>
      <c r="J107" s="156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69">
        <v>134000</v>
      </c>
      <c r="E108" s="164" t="s">
        <v>5</v>
      </c>
      <c r="F108" s="242">
        <v>49144</v>
      </c>
      <c r="G108" s="165" t="s">
        <v>25</v>
      </c>
      <c r="H108" s="242">
        <v>5439</v>
      </c>
      <c r="I108" s="38"/>
      <c r="J108" s="156"/>
      <c r="K108" s="42"/>
      <c r="L108" s="80"/>
      <c r="M108" s="80"/>
    </row>
    <row r="109" spans="1:13" ht="14.1" customHeight="1" x14ac:dyDescent="0.25">
      <c r="B109" s="9"/>
      <c r="C109" s="11" t="s">
        <v>3</v>
      </c>
      <c r="D109" s="169">
        <v>12000</v>
      </c>
      <c r="E109" s="165" t="s">
        <v>6</v>
      </c>
      <c r="F109" s="169">
        <v>48445</v>
      </c>
      <c r="G109" s="165" t="s">
        <v>80</v>
      </c>
      <c r="H109" s="169">
        <v>37084</v>
      </c>
      <c r="I109" s="38"/>
      <c r="J109" s="156"/>
      <c r="K109" s="10"/>
      <c r="L109" s="118"/>
      <c r="M109" s="118"/>
    </row>
    <row r="110" spans="1:13" ht="14.1" customHeight="1" x14ac:dyDescent="0.25">
      <c r="B110" s="119"/>
      <c r="C110" s="44" t="s">
        <v>77</v>
      </c>
      <c r="D110" s="169">
        <v>3550</v>
      </c>
      <c r="E110" s="165" t="s">
        <v>38</v>
      </c>
      <c r="F110" s="169">
        <v>32529</v>
      </c>
      <c r="G110" s="165" t="s">
        <v>81</v>
      </c>
      <c r="H110" s="169">
        <v>5922</v>
      </c>
      <c r="I110" s="156"/>
      <c r="J110" s="156"/>
      <c r="K110" s="120"/>
      <c r="L110" s="118"/>
      <c r="M110" s="118"/>
    </row>
    <row r="111" spans="1:13" ht="14.1" customHeight="1" thickBot="1" x14ac:dyDescent="0.3">
      <c r="B111" s="43"/>
      <c r="C111" s="397"/>
      <c r="D111" s="395"/>
      <c r="E111" s="395" t="s">
        <v>79</v>
      </c>
      <c r="F111" s="169">
        <v>3882</v>
      </c>
      <c r="G111" s="11"/>
      <c r="H111" s="397"/>
      <c r="I111" s="38"/>
      <c r="J111" s="156"/>
      <c r="K111" s="10"/>
      <c r="L111" s="118"/>
      <c r="M111" s="118"/>
    </row>
    <row r="112" spans="1:13" ht="14.1" customHeight="1" thickBot="1" x14ac:dyDescent="0.3">
      <c r="B112" s="9"/>
      <c r="C112" s="12" t="s">
        <v>31</v>
      </c>
      <c r="D112" s="170">
        <f>D108+D109+D110</f>
        <v>149550</v>
      </c>
      <c r="E112" s="396" t="s">
        <v>7</v>
      </c>
      <c r="F112" s="170">
        <f>F108+F109+F110+F111</f>
        <v>134000</v>
      </c>
      <c r="G112" s="121" t="s">
        <v>6</v>
      </c>
      <c r="H112" s="394">
        <f>H108+H109+H110</f>
        <v>48445</v>
      </c>
      <c r="I112" s="38"/>
      <c r="J112" s="156"/>
      <c r="K112" s="10"/>
      <c r="L112" s="118"/>
      <c r="M112" s="118"/>
    </row>
    <row r="113" spans="2:13" s="16" customFormat="1" ht="12" customHeight="1" x14ac:dyDescent="0.25">
      <c r="B113" s="13"/>
      <c r="C113" s="123" t="s">
        <v>100</v>
      </c>
      <c r="D113" s="168"/>
      <c r="E113" s="168"/>
      <c r="F113" s="168"/>
      <c r="G113" s="123"/>
      <c r="H113" s="123"/>
      <c r="I113" s="14"/>
      <c r="J113" s="123"/>
      <c r="K113" s="15"/>
      <c r="L113" s="123"/>
      <c r="M113" s="123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6"/>
      <c r="K114" s="19"/>
      <c r="L114" s="118"/>
      <c r="M114" s="118"/>
    </row>
    <row r="115" spans="2:13" ht="17.100000000000001" customHeight="1" x14ac:dyDescent="0.25">
      <c r="B115" s="449" t="s">
        <v>8</v>
      </c>
      <c r="C115" s="450"/>
      <c r="D115" s="450"/>
      <c r="E115" s="450"/>
      <c r="F115" s="450"/>
      <c r="G115" s="450"/>
      <c r="H115" s="450"/>
      <c r="I115" s="450"/>
      <c r="J115" s="450"/>
      <c r="K115" s="451"/>
      <c r="L115" s="205"/>
      <c r="M115" s="205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8"/>
      <c r="K116" s="10"/>
      <c r="L116" s="118"/>
      <c r="M116" s="118"/>
    </row>
    <row r="117" spans="2:13" s="3" customFormat="1" ht="61.5" customHeight="1" thickBot="1" x14ac:dyDescent="0.3">
      <c r="B117" s="2"/>
      <c r="C117" s="218" t="s">
        <v>19</v>
      </c>
      <c r="D117" s="178" t="s">
        <v>70</v>
      </c>
      <c r="E117" s="178" t="s">
        <v>113</v>
      </c>
      <c r="F117" s="187" t="str">
        <f>F19</f>
        <v>LANDET KVANTUM UKE 43</v>
      </c>
      <c r="G117" s="194" t="str">
        <f>G19</f>
        <v>LANDET KVANTUM T.O.M UKE 43</v>
      </c>
      <c r="H117" s="194" t="str">
        <f>I19</f>
        <v>RESTKVOTER</v>
      </c>
      <c r="I117" s="195" t="str">
        <f>J19</f>
        <v>LANDET KVANTUM T.O.M. UKE 43 2018</v>
      </c>
      <c r="J117" s="4"/>
      <c r="K117" s="1"/>
      <c r="L117" s="4"/>
      <c r="M117" s="4"/>
    </row>
    <row r="118" spans="2:13" s="70" customFormat="1" ht="14.1" customHeight="1" x14ac:dyDescent="0.25">
      <c r="B118" s="9"/>
      <c r="C118" s="259" t="s">
        <v>76</v>
      </c>
      <c r="D118" s="232">
        <f t="shared" ref="D118:I118" si="7">D119+D120+D121</f>
        <v>49144</v>
      </c>
      <c r="E118" s="232">
        <f t="shared" si="7"/>
        <v>45508</v>
      </c>
      <c r="F118" s="232">
        <f t="shared" si="7"/>
        <v>1049.8639499999999</v>
      </c>
      <c r="G118" s="232">
        <f t="shared" si="7"/>
        <v>43937.880729999997</v>
      </c>
      <c r="H118" s="347">
        <f t="shared" si="7"/>
        <v>1570.1192700000038</v>
      </c>
      <c r="I118" s="350">
        <f t="shared" si="7"/>
        <v>54701.2114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12</v>
      </c>
      <c r="D119" s="244">
        <v>39515</v>
      </c>
      <c r="E119" s="244">
        <v>35734</v>
      </c>
      <c r="F119" s="244">
        <v>865.68615</v>
      </c>
      <c r="G119" s="244">
        <v>37110.998699999996</v>
      </c>
      <c r="H119" s="351">
        <f>E119-G119</f>
        <v>-1376.9986999999965</v>
      </c>
      <c r="I119" s="352">
        <v>46310.299039999998</v>
      </c>
      <c r="J119" s="156"/>
      <c r="K119" s="128"/>
      <c r="L119" s="156"/>
      <c r="M119" s="156"/>
    </row>
    <row r="120" spans="2:13" ht="14.1" customHeight="1" x14ac:dyDescent="0.25">
      <c r="B120" s="9"/>
      <c r="C120" s="260" t="s">
        <v>11</v>
      </c>
      <c r="D120" s="244">
        <v>9129</v>
      </c>
      <c r="E120" s="244">
        <v>9274</v>
      </c>
      <c r="F120" s="244">
        <v>184.17779999999999</v>
      </c>
      <c r="G120" s="244">
        <v>6826.8820299999998</v>
      </c>
      <c r="H120" s="351">
        <f>E120-G120</f>
        <v>2447.1179700000002</v>
      </c>
      <c r="I120" s="352">
        <v>8390.9123600000003</v>
      </c>
      <c r="J120" s="156"/>
      <c r="K120" s="128"/>
      <c r="L120" s="156"/>
      <c r="M120" s="156"/>
    </row>
    <row r="121" spans="2:13" ht="15.75" thickBot="1" x14ac:dyDescent="0.3">
      <c r="B121" s="9"/>
      <c r="C121" s="261" t="s">
        <v>39</v>
      </c>
      <c r="D121" s="245">
        <v>500</v>
      </c>
      <c r="E121" s="245">
        <v>500</v>
      </c>
      <c r="F121" s="245"/>
      <c r="G121" s="245"/>
      <c r="H121" s="353">
        <f>E121-G121</f>
        <v>500</v>
      </c>
      <c r="I121" s="354"/>
      <c r="J121" s="156"/>
      <c r="K121" s="128"/>
      <c r="L121" s="156"/>
      <c r="M121" s="156"/>
    </row>
    <row r="122" spans="2:13" s="97" customFormat="1" ht="13.5" customHeight="1" thickBot="1" x14ac:dyDescent="0.3">
      <c r="B122" s="99"/>
      <c r="C122" s="262" t="s">
        <v>123</v>
      </c>
      <c r="D122" s="295">
        <v>32529</v>
      </c>
      <c r="E122" s="295">
        <v>31820</v>
      </c>
      <c r="F122" s="295">
        <v>1.696</v>
      </c>
      <c r="G122" s="295">
        <f>27850.62962+5796.08814</f>
        <v>33646.71776</v>
      </c>
      <c r="H122" s="298">
        <f>E122-G122</f>
        <v>-1826.7177599999995</v>
      </c>
      <c r="I122" s="300">
        <v>34641.794869999998</v>
      </c>
      <c r="J122" s="100"/>
      <c r="K122" s="128"/>
      <c r="L122" s="156"/>
      <c r="M122" s="156"/>
    </row>
    <row r="123" spans="2:13" s="70" customFormat="1" ht="14.25" customHeight="1" thickBot="1" x14ac:dyDescent="0.3">
      <c r="B123" s="9"/>
      <c r="C123" s="263" t="s">
        <v>17</v>
      </c>
      <c r="D123" s="226">
        <f>D124+D129+D132</f>
        <v>49948</v>
      </c>
      <c r="E123" s="226">
        <f>E124+E129+E132</f>
        <v>52158</v>
      </c>
      <c r="F123" s="226">
        <f>F124+F129+F132</f>
        <v>881.12622999999996</v>
      </c>
      <c r="G123" s="226">
        <f>G132+G129+G124</f>
        <v>49236.035349999998</v>
      </c>
      <c r="H123" s="355">
        <f>H124+H129+H132</f>
        <v>2921.9646500000008</v>
      </c>
      <c r="I123" s="356">
        <f>I124+I129+I132</f>
        <v>49856.396690000001</v>
      </c>
      <c r="J123" s="118"/>
      <c r="K123" s="128"/>
      <c r="L123" s="156"/>
      <c r="M123" s="156"/>
    </row>
    <row r="124" spans="2:13" ht="15.75" customHeight="1" x14ac:dyDescent="0.25">
      <c r="B124" s="2"/>
      <c r="C124" s="264" t="s">
        <v>124</v>
      </c>
      <c r="D124" s="377">
        <f>D125+D126+D127+D128</f>
        <v>38587</v>
      </c>
      <c r="E124" s="377">
        <f>E125+E126+E127+E128</f>
        <v>39056</v>
      </c>
      <c r="F124" s="377">
        <f>F125+F126+F127+F128</f>
        <v>785.58347000000003</v>
      </c>
      <c r="G124" s="377">
        <f>G125+G126+G128+G127</f>
        <v>35917.924099999997</v>
      </c>
      <c r="H124" s="357">
        <f>H125+H126+H127+H128</f>
        <v>3138.0759000000007</v>
      </c>
      <c r="I124" s="358">
        <f>I125+I126+I127+I128</f>
        <v>40291.762340000001</v>
      </c>
      <c r="J124" s="4"/>
      <c r="K124" s="128"/>
      <c r="L124" s="156"/>
      <c r="M124" s="156"/>
    </row>
    <row r="125" spans="2:13" s="22" customFormat="1" ht="14.1" customHeight="1" x14ac:dyDescent="0.25">
      <c r="B125" s="45"/>
      <c r="C125" s="265" t="s">
        <v>22</v>
      </c>
      <c r="D125" s="240">
        <v>10977</v>
      </c>
      <c r="E125" s="240">
        <v>12495</v>
      </c>
      <c r="F125" s="240">
        <v>172.67454000000001</v>
      </c>
      <c r="G125" s="240">
        <v>7919.9937799999998</v>
      </c>
      <c r="H125" s="359">
        <f t="shared" ref="H125:H137" si="8">E125-G125</f>
        <v>4575.0062200000002</v>
      </c>
      <c r="I125" s="360">
        <v>6386.7332200000001</v>
      </c>
      <c r="J125" s="46"/>
      <c r="K125" s="128"/>
      <c r="L125" s="156"/>
      <c r="M125" s="156"/>
    </row>
    <row r="126" spans="2:13" s="22" customFormat="1" ht="14.1" customHeight="1" x14ac:dyDescent="0.25">
      <c r="B126" s="130"/>
      <c r="C126" s="265" t="s">
        <v>23</v>
      </c>
      <c r="D126" s="240">
        <v>10663</v>
      </c>
      <c r="E126" s="240">
        <v>11231</v>
      </c>
      <c r="F126" s="240">
        <v>182.71073000000001</v>
      </c>
      <c r="G126" s="240">
        <f>10773.81217-903.36069</f>
        <v>9870.4514799999997</v>
      </c>
      <c r="H126" s="359">
        <f t="shared" si="8"/>
        <v>1360.5485200000003</v>
      </c>
      <c r="I126" s="360">
        <v>9989.0529999999999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24</v>
      </c>
      <c r="D127" s="240">
        <v>9605</v>
      </c>
      <c r="E127" s="240">
        <v>8688</v>
      </c>
      <c r="F127" s="240">
        <v>147.47434999999999</v>
      </c>
      <c r="G127" s="240">
        <f>12410.2144-1775.8595</f>
        <v>10634.3549</v>
      </c>
      <c r="H127" s="359">
        <f t="shared" si="8"/>
        <v>-1946.3549000000003</v>
      </c>
      <c r="I127" s="360">
        <v>11834.797269999999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5" t="s">
        <v>84</v>
      </c>
      <c r="D128" s="240">
        <v>7342</v>
      </c>
      <c r="E128" s="240">
        <v>6642</v>
      </c>
      <c r="F128" s="240">
        <v>282.72385000000003</v>
      </c>
      <c r="G128" s="240">
        <f>10609.99189-3116.86795</f>
        <v>7493.1239399999995</v>
      </c>
      <c r="H128" s="359">
        <f t="shared" si="8"/>
        <v>-851.12393999999949</v>
      </c>
      <c r="I128" s="360">
        <v>12081.17885</v>
      </c>
      <c r="J128" s="136"/>
      <c r="K128" s="128"/>
      <c r="L128" s="156"/>
      <c r="M128" s="156"/>
    </row>
    <row r="129" spans="2:13" s="23" customFormat="1" ht="14.1" customHeight="1" x14ac:dyDescent="0.25">
      <c r="B129" s="20"/>
      <c r="C129" s="266" t="s">
        <v>18</v>
      </c>
      <c r="D129" s="233">
        <f>D130+D131</f>
        <v>5439</v>
      </c>
      <c r="E129" s="233">
        <v>6205</v>
      </c>
      <c r="F129" s="233">
        <v>14.30865</v>
      </c>
      <c r="G129" s="233">
        <v>6579.0017900000003</v>
      </c>
      <c r="H129" s="361">
        <f t="shared" si="8"/>
        <v>-374.00179000000026</v>
      </c>
      <c r="I129" s="362">
        <v>4519.4757099999997</v>
      </c>
      <c r="J129" s="39"/>
      <c r="K129" s="128"/>
      <c r="L129" s="156"/>
      <c r="M129" s="156"/>
    </row>
    <row r="130" spans="2:13" ht="14.1" customHeight="1" x14ac:dyDescent="0.25">
      <c r="B130" s="9"/>
      <c r="C130" s="265" t="s">
        <v>40</v>
      </c>
      <c r="D130" s="240">
        <v>4939</v>
      </c>
      <c r="E130" s="240">
        <f>E129-E131</f>
        <v>5705</v>
      </c>
      <c r="F130" s="240">
        <v>3.4978500000000001</v>
      </c>
      <c r="G130" s="240">
        <v>6316.4111300000004</v>
      </c>
      <c r="H130" s="359">
        <f t="shared" si="8"/>
        <v>-611.41113000000041</v>
      </c>
      <c r="I130" s="360">
        <v>4428.3099599999996</v>
      </c>
      <c r="J130" s="118"/>
      <c r="K130" s="128"/>
      <c r="L130" s="156"/>
      <c r="M130" s="156"/>
    </row>
    <row r="131" spans="2:13" ht="14.1" customHeight="1" x14ac:dyDescent="0.25">
      <c r="B131" s="20"/>
      <c r="C131" s="265" t="s">
        <v>41</v>
      </c>
      <c r="D131" s="240">
        <v>500</v>
      </c>
      <c r="E131" s="240">
        <v>500</v>
      </c>
      <c r="F131" s="240">
        <f>F129-F130</f>
        <v>10.8108</v>
      </c>
      <c r="G131" s="240">
        <f>G129-G130</f>
        <v>262.59065999999984</v>
      </c>
      <c r="H131" s="359">
        <f t="shared" si="8"/>
        <v>237.40934000000016</v>
      </c>
      <c r="I131" s="360">
        <f>I129-I130</f>
        <v>91.165750000000116</v>
      </c>
      <c r="J131" s="39"/>
      <c r="K131" s="128"/>
      <c r="L131" s="156"/>
      <c r="M131" s="156"/>
    </row>
    <row r="132" spans="2:13" ht="15.75" thickBot="1" x14ac:dyDescent="0.3">
      <c r="B132" s="9"/>
      <c r="C132" s="267" t="s">
        <v>81</v>
      </c>
      <c r="D132" s="257">
        <v>5922</v>
      </c>
      <c r="E132" s="257">
        <v>6897</v>
      </c>
      <c r="F132" s="257">
        <v>81.234110000000001</v>
      </c>
      <c r="G132" s="257">
        <v>6739.1094599999997</v>
      </c>
      <c r="H132" s="363">
        <f t="shared" si="8"/>
        <v>157.89054000000033</v>
      </c>
      <c r="I132" s="364">
        <v>5045.1586399999997</v>
      </c>
      <c r="J132" s="118"/>
      <c r="K132" s="128"/>
      <c r="L132" s="156"/>
      <c r="M132" s="156"/>
    </row>
    <row r="133" spans="2:13" s="70" customFormat="1" ht="15.75" thickBot="1" x14ac:dyDescent="0.3">
      <c r="B133" s="9"/>
      <c r="C133" s="263" t="s">
        <v>13</v>
      </c>
      <c r="D133" s="226">
        <v>129</v>
      </c>
      <c r="E133" s="226">
        <v>129</v>
      </c>
      <c r="F133" s="226"/>
      <c r="G133" s="226">
        <v>12.890499999999999</v>
      </c>
      <c r="H133" s="378">
        <f t="shared" si="8"/>
        <v>116.1095</v>
      </c>
      <c r="I133" s="379">
        <v>12.872400000000001</v>
      </c>
      <c r="J133" s="118"/>
      <c r="K133" s="128"/>
      <c r="L133" s="156"/>
      <c r="M133" s="156"/>
    </row>
    <row r="134" spans="2:13" s="70" customFormat="1" ht="18" thickBot="1" x14ac:dyDescent="0.3">
      <c r="B134" s="9"/>
      <c r="C134" s="268" t="s">
        <v>65</v>
      </c>
      <c r="D134" s="296">
        <v>2000</v>
      </c>
      <c r="E134" s="296">
        <v>2000</v>
      </c>
      <c r="F134" s="296">
        <v>2.6210300000000002</v>
      </c>
      <c r="G134" s="296">
        <v>2000</v>
      </c>
      <c r="H134" s="299">
        <f t="shared" si="8"/>
        <v>0</v>
      </c>
      <c r="I134" s="301">
        <v>2000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3" t="s">
        <v>42</v>
      </c>
      <c r="D135" s="226">
        <v>250</v>
      </c>
      <c r="E135" s="226">
        <v>250</v>
      </c>
      <c r="F135" s="226">
        <v>25.43</v>
      </c>
      <c r="G135" s="226">
        <v>265.89499999999998</v>
      </c>
      <c r="H135" s="230">
        <f t="shared" si="8"/>
        <v>-15.894999999999982</v>
      </c>
      <c r="I135" s="231">
        <v>264.036</v>
      </c>
      <c r="J135" s="156"/>
      <c r="K135" s="128"/>
      <c r="L135" s="156"/>
      <c r="M135" s="156"/>
    </row>
    <row r="136" spans="2:13" s="70" customFormat="1" ht="15.75" thickBot="1" x14ac:dyDescent="0.3">
      <c r="B136" s="9"/>
      <c r="C136" s="219" t="s">
        <v>14</v>
      </c>
      <c r="D136" s="225"/>
      <c r="E136" s="225"/>
      <c r="F136" s="225">
        <v>39</v>
      </c>
      <c r="G136" s="225">
        <v>661</v>
      </c>
      <c r="H136" s="234">
        <f t="shared" si="8"/>
        <v>-661</v>
      </c>
      <c r="I136" s="297">
        <v>696</v>
      </c>
      <c r="J136" s="118"/>
      <c r="K136" s="128"/>
      <c r="L136" s="156"/>
      <c r="M136" s="156"/>
    </row>
    <row r="137" spans="2:13" s="3" customFormat="1" ht="16.5" thickBot="1" x14ac:dyDescent="0.3">
      <c r="B137" s="2"/>
      <c r="C137" s="32" t="s">
        <v>9</v>
      </c>
      <c r="D137" s="186">
        <f>D118+D122+D123+D133+D134+D135</f>
        <v>134000</v>
      </c>
      <c r="E137" s="186">
        <f>E118+E122+E123+E133+E134+E135</f>
        <v>131865</v>
      </c>
      <c r="F137" s="186">
        <f>F118+F122+F123+F133+F134+F135+F136</f>
        <v>1999.7372099999998</v>
      </c>
      <c r="G137" s="186">
        <f>G118+G122+G123+G133+G134+G135+G136</f>
        <v>129760.41933999999</v>
      </c>
      <c r="H137" s="200">
        <f t="shared" si="8"/>
        <v>2104.5806600000069</v>
      </c>
      <c r="I137" s="198">
        <f>I118+I121+I122+I123+I133+I134+I135+I136</f>
        <v>142172.31135999999</v>
      </c>
      <c r="J137" s="172"/>
      <c r="K137" s="128"/>
      <c r="L137" s="156"/>
      <c r="M137" s="156"/>
    </row>
    <row r="138" spans="2:13" s="3" customFormat="1" ht="14.25" customHeight="1" x14ac:dyDescent="0.25">
      <c r="B138" s="2"/>
      <c r="C138" s="366" t="s">
        <v>101</v>
      </c>
      <c r="D138" s="34"/>
      <c r="E138" s="34"/>
      <c r="F138" s="34"/>
      <c r="G138" s="34"/>
      <c r="H138" s="172"/>
      <c r="I138" s="172"/>
      <c r="J138" s="172"/>
      <c r="K138" s="1"/>
      <c r="L138" s="4"/>
      <c r="M138" s="4"/>
    </row>
    <row r="139" spans="2:13" s="3" customFormat="1" ht="14.25" customHeight="1" x14ac:dyDescent="0.25">
      <c r="B139" s="2"/>
      <c r="C139" s="123" t="s">
        <v>102</v>
      </c>
      <c r="D139" s="34"/>
      <c r="E139" s="34"/>
      <c r="F139" s="34"/>
      <c r="G139" s="34"/>
      <c r="H139" s="172"/>
      <c r="I139" s="4"/>
      <c r="J139" s="4"/>
      <c r="K139" s="68"/>
      <c r="L139" s="4"/>
      <c r="M139" s="4"/>
    </row>
    <row r="140" spans="2:13" s="3" customFormat="1" ht="14.25" customHeight="1" x14ac:dyDescent="0.25">
      <c r="B140" s="117"/>
      <c r="C140" s="202" t="s">
        <v>131</v>
      </c>
      <c r="D140" s="34"/>
      <c r="E140" s="34"/>
      <c r="F140" s="34"/>
      <c r="G140" s="34"/>
      <c r="H140" s="172"/>
      <c r="I140" s="172"/>
      <c r="J140" s="4"/>
      <c r="K140" s="116"/>
      <c r="L140" s="4"/>
      <c r="M140" s="4"/>
    </row>
    <row r="141" spans="2:13" s="3" customFormat="1" ht="14.25" customHeight="1" x14ac:dyDescent="0.25">
      <c r="B141" s="117"/>
      <c r="C141" s="202" t="s">
        <v>122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.5" thickBot="1" x14ac:dyDescent="0.3">
      <c r="B142" s="35"/>
      <c r="C142" s="134" t="s">
        <v>126</v>
      </c>
      <c r="D142" s="206"/>
      <c r="E142" s="206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25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35">
      <c r="B146" s="118"/>
      <c r="C146" s="216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3">
      <c r="B147" s="210"/>
      <c r="C147" s="211"/>
      <c r="D147" s="212"/>
      <c r="E147" s="212"/>
      <c r="F147" s="212"/>
      <c r="G147" s="212"/>
      <c r="H147" s="213"/>
      <c r="I147" s="213"/>
      <c r="J147" s="213"/>
      <c r="K147" s="214"/>
      <c r="L147" s="118"/>
      <c r="M147" s="118"/>
    </row>
    <row r="148" spans="2:13" ht="12" customHeight="1" thickBot="1" x14ac:dyDescent="0.3">
      <c r="B148" s="119"/>
      <c r="C148" s="433" t="s">
        <v>2</v>
      </c>
      <c r="D148" s="434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25">
      <c r="B149" s="119"/>
      <c r="C149" s="269" t="s">
        <v>55</v>
      </c>
      <c r="D149" s="270">
        <v>34705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25">
      <c r="B150" s="119"/>
      <c r="C150" s="272" t="s">
        <v>67</v>
      </c>
      <c r="D150" s="273">
        <v>12676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3">
      <c r="B151" s="119"/>
      <c r="C151" s="274" t="s">
        <v>68</v>
      </c>
      <c r="D151" s="273">
        <v>6376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2:13" ht="16.5" thickBot="1" x14ac:dyDescent="0.3">
      <c r="B152" s="119"/>
      <c r="C152" s="275" t="s">
        <v>31</v>
      </c>
      <c r="D152" s="276">
        <f>D149+D150+D151</f>
        <v>53757</v>
      </c>
      <c r="E152" s="271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25">
      <c r="B153" s="119"/>
      <c r="C153" s="277" t="s">
        <v>103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25">
      <c r="B154" s="119"/>
      <c r="C154" s="277" t="s">
        <v>104</v>
      </c>
      <c r="D154" s="278"/>
      <c r="E154" s="278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25">
      <c r="B155" s="119"/>
      <c r="C155" s="123" t="s">
        <v>105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3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63.75" thickBot="1" x14ac:dyDescent="0.3">
      <c r="B157" s="119"/>
      <c r="C157" s="106" t="s">
        <v>19</v>
      </c>
      <c r="D157" s="113" t="s">
        <v>20</v>
      </c>
      <c r="E157" s="69" t="str">
        <f>F19</f>
        <v>LANDET KVANTUM UKE 43</v>
      </c>
      <c r="F157" s="69" t="str">
        <f>G19</f>
        <v>LANDET KVANTUM T.O.M UKE 43</v>
      </c>
      <c r="G157" s="69" t="str">
        <f>I19</f>
        <v>RESTKVOTER</v>
      </c>
      <c r="H157" s="92" t="str">
        <f>J19</f>
        <v>LANDET KVANTUM T.O.M. UKE 43 2018</v>
      </c>
      <c r="I157" s="118"/>
      <c r="J157" s="118"/>
      <c r="K157" s="120"/>
      <c r="L157" s="118"/>
      <c r="M157" s="118"/>
    </row>
    <row r="158" spans="2:13" ht="15" customHeight="1" thickBot="1" x14ac:dyDescent="0.3">
      <c r="B158" s="119"/>
      <c r="C158" s="111" t="s">
        <v>5</v>
      </c>
      <c r="D158" s="183">
        <v>34571</v>
      </c>
      <c r="E158" s="183">
        <v>410.69265000000001</v>
      </c>
      <c r="F158" s="183">
        <v>20325.184499999999</v>
      </c>
      <c r="G158" s="183">
        <f>D158-F158</f>
        <v>14245.815500000001</v>
      </c>
      <c r="H158" s="220">
        <v>17392.931189999999</v>
      </c>
      <c r="I158" s="118"/>
      <c r="J158" s="118"/>
      <c r="K158" s="120"/>
      <c r="L158" s="118"/>
      <c r="M158" s="118"/>
    </row>
    <row r="159" spans="2:13" ht="15" customHeight="1" thickBot="1" x14ac:dyDescent="0.3">
      <c r="B159" s="119"/>
      <c r="C159" s="114" t="s">
        <v>41</v>
      </c>
      <c r="D159" s="183">
        <v>100</v>
      </c>
      <c r="E159" s="183"/>
      <c r="F159" s="183">
        <v>29.122669999999999</v>
      </c>
      <c r="G159" s="183">
        <f>D159-F159</f>
        <v>70.877330000000001</v>
      </c>
      <c r="H159" s="220">
        <v>3.8416299999999999</v>
      </c>
      <c r="I159" s="118"/>
      <c r="J159" s="118"/>
      <c r="K159" s="120"/>
      <c r="L159" s="118"/>
      <c r="M159" s="118"/>
    </row>
    <row r="160" spans="2:13" ht="15" customHeight="1" thickBot="1" x14ac:dyDescent="0.3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1">
        <v>0.02</v>
      </c>
      <c r="I160" s="118"/>
      <c r="J160" s="118"/>
      <c r="K160" s="120"/>
      <c r="L160" s="118"/>
      <c r="M160" s="118"/>
    </row>
    <row r="161" spans="1:13" ht="15" customHeight="1" thickBot="1" x14ac:dyDescent="0.3">
      <c r="A161" s="118"/>
      <c r="B161" s="119"/>
      <c r="C161" s="112" t="s">
        <v>52</v>
      </c>
      <c r="D161" s="185">
        <f>SUM(D158:D160)</f>
        <v>34705</v>
      </c>
      <c r="E161" s="185">
        <f>SUM(E158:E160)</f>
        <v>410.69265000000001</v>
      </c>
      <c r="F161" s="185">
        <f>SUM(F158:F160)</f>
        <v>20354.30717</v>
      </c>
      <c r="G161" s="185">
        <f>D161-F161</f>
        <v>14350.69283</v>
      </c>
      <c r="H161" s="207">
        <f>SUM(H158:H160)</f>
        <v>17396.792819999999</v>
      </c>
      <c r="I161" s="118"/>
      <c r="J161" s="118"/>
      <c r="K161" s="120"/>
      <c r="L161" s="118"/>
      <c r="M161" s="118"/>
    </row>
    <row r="162" spans="1:13" ht="21" customHeight="1" thickBot="1" x14ac:dyDescent="0.3">
      <c r="B162" s="153"/>
      <c r="C162" s="134" t="s">
        <v>64</v>
      </c>
      <c r="D162" s="154"/>
      <c r="E162" s="154"/>
      <c r="F162" s="209"/>
      <c r="G162" s="209"/>
      <c r="H162" s="209"/>
      <c r="I162" s="209"/>
      <c r="J162" s="154"/>
      <c r="K162" s="155"/>
      <c r="L162" s="118"/>
    </row>
    <row r="163" spans="1:13" s="40" customFormat="1" ht="30" customHeight="1" thickTop="1" thickBot="1" x14ac:dyDescent="0.35">
      <c r="A163" s="79"/>
      <c r="B163" s="48"/>
      <c r="C163" s="215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00000000000001" customHeight="1" thickTop="1" x14ac:dyDescent="0.25">
      <c r="B164" s="430" t="s">
        <v>1</v>
      </c>
      <c r="C164" s="431"/>
      <c r="D164" s="431"/>
      <c r="E164" s="431"/>
      <c r="F164" s="431"/>
      <c r="G164" s="431"/>
      <c r="H164" s="431"/>
      <c r="I164" s="431"/>
      <c r="J164" s="431"/>
      <c r="K164" s="432"/>
      <c r="L164" s="190"/>
      <c r="M164" s="190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3">
      <c r="B166" s="29"/>
      <c r="C166" s="433" t="s">
        <v>2</v>
      </c>
      <c r="D166" s="434"/>
      <c r="E166" s="433" t="s">
        <v>53</v>
      </c>
      <c r="F166" s="434"/>
      <c r="G166" s="433" t="s">
        <v>54</v>
      </c>
      <c r="H166" s="434"/>
      <c r="I166" s="83"/>
      <c r="J166" s="83"/>
      <c r="K166" s="30"/>
      <c r="L166" s="143"/>
      <c r="M166" s="143"/>
    </row>
    <row r="167" spans="1:13" ht="14.25" customHeight="1" x14ac:dyDescent="0.25">
      <c r="B167" s="49"/>
      <c r="C167" s="269" t="s">
        <v>55</v>
      </c>
      <c r="D167" s="279">
        <v>47999</v>
      </c>
      <c r="E167" s="280" t="s">
        <v>5</v>
      </c>
      <c r="F167" s="281">
        <v>34489</v>
      </c>
      <c r="G167" s="272" t="s">
        <v>12</v>
      </c>
      <c r="H167" s="101">
        <v>21527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2" t="s">
        <v>44</v>
      </c>
      <c r="D168" s="282">
        <v>44935</v>
      </c>
      <c r="E168" s="283" t="s">
        <v>45</v>
      </c>
      <c r="F168" s="284">
        <v>8000</v>
      </c>
      <c r="G168" s="272" t="s">
        <v>11</v>
      </c>
      <c r="H168" s="101">
        <v>5603</v>
      </c>
      <c r="I168" s="83"/>
      <c r="J168" s="83"/>
      <c r="K168" s="31"/>
      <c r="L168" s="151"/>
      <c r="M168" s="151"/>
    </row>
    <row r="169" spans="1:13" ht="14.25" customHeight="1" x14ac:dyDescent="0.25">
      <c r="B169" s="49"/>
      <c r="C169" s="272"/>
      <c r="D169" s="282"/>
      <c r="E169" s="283" t="s">
        <v>38</v>
      </c>
      <c r="F169" s="284">
        <v>5500</v>
      </c>
      <c r="G169" s="272" t="s">
        <v>46</v>
      </c>
      <c r="H169" s="101">
        <v>5666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272"/>
      <c r="D170" s="282"/>
      <c r="E170" s="283"/>
      <c r="F170" s="284"/>
      <c r="G170" s="272" t="s">
        <v>47</v>
      </c>
      <c r="H170" s="101">
        <v>1693</v>
      </c>
      <c r="I170" s="83"/>
      <c r="J170" s="83"/>
      <c r="K170" s="51"/>
      <c r="L170" s="191"/>
      <c r="M170" s="191"/>
    </row>
    <row r="171" spans="1:13" ht="14.1" customHeight="1" thickBot="1" x14ac:dyDescent="0.3">
      <c r="B171" s="49"/>
      <c r="C171" s="52" t="s">
        <v>31</v>
      </c>
      <c r="D171" s="285">
        <v>93614</v>
      </c>
      <c r="E171" s="286" t="s">
        <v>57</v>
      </c>
      <c r="F171" s="285">
        <f>F167+F168+F169</f>
        <v>47989</v>
      </c>
      <c r="G171" s="52" t="s">
        <v>5</v>
      </c>
      <c r="H171" s="102">
        <f>SUM(H167:H170)</f>
        <v>34489</v>
      </c>
      <c r="I171" s="83"/>
      <c r="J171" s="83"/>
      <c r="K171" s="51"/>
      <c r="L171" s="191"/>
      <c r="M171" s="191"/>
    </row>
    <row r="172" spans="1:13" ht="12.95" customHeight="1" x14ac:dyDescent="0.25">
      <c r="B172" s="49"/>
      <c r="C172" s="254" t="s">
        <v>94</v>
      </c>
      <c r="D172" s="283"/>
      <c r="E172" s="283"/>
      <c r="F172" s="283"/>
      <c r="G172" s="84"/>
      <c r="H172" s="50"/>
      <c r="I172" s="83"/>
      <c r="J172" s="83"/>
      <c r="K172" s="51"/>
      <c r="L172" s="191"/>
      <c r="M172" s="191"/>
    </row>
    <row r="173" spans="1:13" s="6" customFormat="1" ht="12.95" customHeight="1" x14ac:dyDescent="0.25">
      <c r="B173" s="49"/>
      <c r="C173" s="287" t="s">
        <v>108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25">
      <c r="B175" s="435" t="s">
        <v>8</v>
      </c>
      <c r="C175" s="436"/>
      <c r="D175" s="436"/>
      <c r="E175" s="436"/>
      <c r="F175" s="436"/>
      <c r="G175" s="436"/>
      <c r="H175" s="436"/>
      <c r="I175" s="436"/>
      <c r="J175" s="436"/>
      <c r="K175" s="437"/>
      <c r="L175" s="190"/>
      <c r="M175" s="190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48" thickBot="1" x14ac:dyDescent="0.3">
      <c r="A177" s="3"/>
      <c r="B177" s="29"/>
      <c r="C177" s="106" t="s">
        <v>19</v>
      </c>
      <c r="D177" s="178" t="s">
        <v>70</v>
      </c>
      <c r="E177" s="178" t="s">
        <v>114</v>
      </c>
      <c r="F177" s="223" t="str">
        <f>F19</f>
        <v>LANDET KVANTUM UKE 43</v>
      </c>
      <c r="G177" s="69" t="str">
        <f>G19</f>
        <v>LANDET KVANTUM T.O.M UKE 43</v>
      </c>
      <c r="H177" s="69" t="str">
        <f>I19</f>
        <v>RESTKVOTER</v>
      </c>
      <c r="I177" s="92" t="str">
        <f>J19</f>
        <v>LANDET KVANTUM T.O.M. UKE 43 2018</v>
      </c>
      <c r="J177" s="143"/>
      <c r="K177" s="30"/>
      <c r="L177" s="143"/>
      <c r="M177" s="143"/>
    </row>
    <row r="178" spans="1:13" ht="14.1" customHeight="1" x14ac:dyDescent="0.25">
      <c r="B178" s="49"/>
      <c r="C178" s="107" t="s">
        <v>16</v>
      </c>
      <c r="D178" s="227">
        <f t="shared" ref="D178" si="9">D179+D180+D181+D182</f>
        <v>34489</v>
      </c>
      <c r="E178" s="227">
        <f>E179+E180+E181+E182</f>
        <v>39828</v>
      </c>
      <c r="F178" s="227">
        <f>F179+F180+F181+F182</f>
        <v>283.17779999999999</v>
      </c>
      <c r="G178" s="227">
        <f t="shared" ref="G178:H178" si="10">G179+G180+G181+G182</f>
        <v>39293.141079999994</v>
      </c>
      <c r="H178" s="305">
        <f t="shared" si="10"/>
        <v>534.85892000000194</v>
      </c>
      <c r="I178" s="310">
        <f>I179+I180+I181+I182</f>
        <v>29721.422920000001</v>
      </c>
      <c r="J178" s="80"/>
      <c r="K178" s="57"/>
      <c r="L178" s="192"/>
      <c r="M178" s="192"/>
    </row>
    <row r="179" spans="1:13" ht="14.1" customHeight="1" x14ac:dyDescent="0.25">
      <c r="B179" s="49"/>
      <c r="C179" s="294" t="s">
        <v>74</v>
      </c>
      <c r="D179" s="288">
        <v>21527</v>
      </c>
      <c r="E179" s="288">
        <v>25497</v>
      </c>
      <c r="F179" s="288"/>
      <c r="G179" s="288">
        <v>29357.783189999998</v>
      </c>
      <c r="H179" s="303">
        <f t="shared" ref="H179:H184" si="11">E179-G179</f>
        <v>-3860.7831899999983</v>
      </c>
      <c r="I179" s="308">
        <v>22787.357380000001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11</v>
      </c>
      <c r="D180" s="288">
        <v>5603</v>
      </c>
      <c r="E180" s="288">
        <v>6636</v>
      </c>
      <c r="F180" s="288">
        <v>190.62</v>
      </c>
      <c r="G180" s="288">
        <v>3238.5463500000001</v>
      </c>
      <c r="H180" s="303">
        <f t="shared" si="11"/>
        <v>3397.4536499999999</v>
      </c>
      <c r="I180" s="308">
        <v>1817.0884599999999</v>
      </c>
      <c r="J180" s="80"/>
      <c r="K180" s="57"/>
      <c r="L180" s="192"/>
      <c r="M180" s="192"/>
    </row>
    <row r="181" spans="1:13" ht="14.1" customHeight="1" x14ac:dyDescent="0.25">
      <c r="B181" s="49"/>
      <c r="C181" s="108" t="s">
        <v>47</v>
      </c>
      <c r="D181" s="288">
        <v>1693</v>
      </c>
      <c r="E181" s="288">
        <v>1793</v>
      </c>
      <c r="F181" s="288">
        <v>37.9878</v>
      </c>
      <c r="G181" s="288">
        <v>2960.0431899999999</v>
      </c>
      <c r="H181" s="303">
        <f t="shared" si="11"/>
        <v>-1167.0431899999999</v>
      </c>
      <c r="I181" s="308">
        <v>2169.71956</v>
      </c>
      <c r="J181" s="80"/>
      <c r="K181" s="57"/>
      <c r="L181" s="192"/>
      <c r="M181" s="192"/>
    </row>
    <row r="182" spans="1:13" ht="14.25" customHeight="1" thickBot="1" x14ac:dyDescent="0.3">
      <c r="B182" s="49"/>
      <c r="C182" s="410" t="s">
        <v>46</v>
      </c>
      <c r="D182" s="288">
        <v>5666</v>
      </c>
      <c r="E182" s="288">
        <v>5902</v>
      </c>
      <c r="F182" s="288">
        <v>54.57</v>
      </c>
      <c r="G182" s="288">
        <v>3736.7683499999998</v>
      </c>
      <c r="H182" s="303">
        <f t="shared" si="11"/>
        <v>2165.2316500000002</v>
      </c>
      <c r="I182" s="308">
        <v>2947.2575200000001</v>
      </c>
      <c r="J182" s="80"/>
      <c r="K182" s="57"/>
      <c r="L182" s="192"/>
      <c r="M182" s="192"/>
    </row>
    <row r="183" spans="1:13" ht="14.1" customHeight="1" thickBot="1" x14ac:dyDescent="0.3">
      <c r="B183" s="49"/>
      <c r="C183" s="111" t="s">
        <v>38</v>
      </c>
      <c r="D183" s="289">
        <v>5500</v>
      </c>
      <c r="E183" s="289">
        <v>5500</v>
      </c>
      <c r="F183" s="289"/>
      <c r="G183" s="289">
        <v>4782.7126600000001</v>
      </c>
      <c r="H183" s="307">
        <f t="shared" si="11"/>
        <v>717.28733999999986</v>
      </c>
      <c r="I183" s="312">
        <v>1923.5939599999999</v>
      </c>
      <c r="J183" s="80"/>
      <c r="K183" s="57"/>
      <c r="L183" s="192"/>
      <c r="M183" s="192"/>
    </row>
    <row r="184" spans="1:13" ht="14.1" customHeight="1" x14ac:dyDescent="0.25">
      <c r="B184" s="49"/>
      <c r="C184" s="107" t="s">
        <v>17</v>
      </c>
      <c r="D184" s="227">
        <v>8000</v>
      </c>
      <c r="E184" s="227">
        <v>8000</v>
      </c>
      <c r="F184" s="227">
        <f>F185+F186</f>
        <v>38.024509999999999</v>
      </c>
      <c r="G184" s="227">
        <f>G185+G186</f>
        <v>3224.8568999999998</v>
      </c>
      <c r="H184" s="305">
        <f t="shared" si="11"/>
        <v>4775.1431000000002</v>
      </c>
      <c r="I184" s="310">
        <f>I185+I186</f>
        <v>4386.8564000000006</v>
      </c>
      <c r="J184" s="80"/>
      <c r="K184" s="57"/>
      <c r="L184" s="192"/>
      <c r="M184" s="192"/>
    </row>
    <row r="185" spans="1:13" ht="14.1" customHeight="1" x14ac:dyDescent="0.25">
      <c r="B185" s="49"/>
      <c r="C185" s="108" t="s">
        <v>29</v>
      </c>
      <c r="D185" s="288"/>
      <c r="E185" s="288"/>
      <c r="F185" s="288">
        <v>6.5099</v>
      </c>
      <c r="G185" s="288">
        <v>398.58715000000001</v>
      </c>
      <c r="H185" s="303"/>
      <c r="I185" s="308">
        <v>1372.49532</v>
      </c>
      <c r="J185" s="80"/>
      <c r="K185" s="57"/>
      <c r="L185" s="192"/>
      <c r="M185" s="192"/>
    </row>
    <row r="186" spans="1:13" ht="14.1" customHeight="1" thickBot="1" x14ac:dyDescent="0.3">
      <c r="B186" s="49"/>
      <c r="C186" s="110" t="s">
        <v>48</v>
      </c>
      <c r="D186" s="229"/>
      <c r="E186" s="229"/>
      <c r="F186" s="229">
        <v>31.514610000000001</v>
      </c>
      <c r="G186" s="229">
        <v>2826.2697499999999</v>
      </c>
      <c r="H186" s="306"/>
      <c r="I186" s="311">
        <v>3014.3610800000001</v>
      </c>
      <c r="J186" s="83"/>
      <c r="K186" s="57"/>
      <c r="L186" s="192"/>
      <c r="M186" s="192"/>
    </row>
    <row r="187" spans="1:13" ht="14.1" customHeight="1" thickBot="1" x14ac:dyDescent="0.3">
      <c r="B187" s="49"/>
      <c r="C187" s="111" t="s">
        <v>13</v>
      </c>
      <c r="D187" s="289">
        <v>10</v>
      </c>
      <c r="E187" s="289">
        <v>10</v>
      </c>
      <c r="F187" s="289">
        <v>0.20924999999999999</v>
      </c>
      <c r="G187" s="289">
        <v>0.77705000000000002</v>
      </c>
      <c r="H187" s="307">
        <f>E187-G187</f>
        <v>9.2229500000000009</v>
      </c>
      <c r="I187" s="312">
        <v>0.60119999999999996</v>
      </c>
      <c r="J187" s="80"/>
      <c r="K187" s="57"/>
      <c r="L187" s="192"/>
      <c r="M187" s="192"/>
    </row>
    <row r="188" spans="1:13" ht="14.1" customHeight="1" thickBot="1" x14ac:dyDescent="0.3">
      <c r="B188" s="49"/>
      <c r="C188" s="109" t="s">
        <v>49</v>
      </c>
      <c r="D188" s="228"/>
      <c r="E188" s="228"/>
      <c r="F188" s="228">
        <v>0.41372999999999999</v>
      </c>
      <c r="G188" s="228">
        <v>49.587359999999997</v>
      </c>
      <c r="H188" s="304">
        <f>E188-G188</f>
        <v>-49.587359999999997</v>
      </c>
      <c r="I188" s="309">
        <v>47.457569999999997</v>
      </c>
      <c r="J188" s="80"/>
      <c r="K188" s="57"/>
      <c r="L188" s="192"/>
      <c r="M188" s="192"/>
    </row>
    <row r="189" spans="1:13" ht="16.5" thickBot="1" x14ac:dyDescent="0.3">
      <c r="A189" s="3"/>
      <c r="B189" s="29"/>
      <c r="C189" s="112" t="s">
        <v>9</v>
      </c>
      <c r="D189" s="186">
        <f>D178+D183+D184+D187</f>
        <v>47999</v>
      </c>
      <c r="E189" s="186">
        <f>E178+E183+E184+E187</f>
        <v>53338</v>
      </c>
      <c r="F189" s="186">
        <f>F178+F183+F184+F187+F188</f>
        <v>321.82529</v>
      </c>
      <c r="G189" s="186">
        <f>G178+G183+G184+G187+G188</f>
        <v>47351.075049999985</v>
      </c>
      <c r="H189" s="200">
        <f>H178+H183+H184+H187+H188</f>
        <v>5986.9249500000024</v>
      </c>
      <c r="I189" s="198">
        <f>I178+I183+I184+I187+I188</f>
        <v>36079.932049999996</v>
      </c>
      <c r="J189" s="177"/>
      <c r="K189" s="57"/>
      <c r="L189" s="192"/>
      <c r="M189" s="192"/>
    </row>
    <row r="190" spans="1:13" ht="14.1" customHeight="1" x14ac:dyDescent="0.25">
      <c r="A190" s="3"/>
      <c r="B190" s="29"/>
      <c r="C190" s="366" t="s">
        <v>75</v>
      </c>
      <c r="D190" s="66"/>
      <c r="E190" s="66"/>
      <c r="F190" s="66"/>
      <c r="G190" s="66"/>
      <c r="H190" s="365"/>
      <c r="I190" s="365"/>
      <c r="J190" s="143"/>
      <c r="K190" s="30"/>
      <c r="L190" s="143"/>
      <c r="M190" s="143"/>
    </row>
    <row r="191" spans="1:13" ht="15.75" thickBot="1" x14ac:dyDescent="0.3">
      <c r="B191" s="58"/>
      <c r="C191" s="409" t="s">
        <v>118</v>
      </c>
      <c r="D191" s="67"/>
      <c r="E191" s="67"/>
      <c r="F191" s="67"/>
      <c r="G191" s="67"/>
      <c r="H191" s="59"/>
      <c r="I191" s="59"/>
      <c r="J191" s="59"/>
      <c r="K191" s="60"/>
      <c r="L191" s="80"/>
      <c r="M191" s="80"/>
    </row>
    <row r="192" spans="1:13" ht="14.1" customHeight="1" thickTop="1" x14ac:dyDescent="0.25"/>
    <row r="193" spans="1:13" s="40" customFormat="1" ht="17.100000000000001" customHeight="1" thickBot="1" x14ac:dyDescent="0.3">
      <c r="A193" s="79"/>
      <c r="B193" s="81"/>
      <c r="C193" s="93" t="s">
        <v>50</v>
      </c>
      <c r="D193" s="81"/>
      <c r="E193" s="81"/>
      <c r="F193" s="81"/>
      <c r="G193" s="81"/>
      <c r="H193" s="81"/>
      <c r="I193" s="81"/>
      <c r="J193" s="81"/>
      <c r="K193" s="79"/>
      <c r="L193" s="79"/>
      <c r="M193" s="79"/>
    </row>
    <row r="194" spans="1:13" ht="17.100000000000001" customHeight="1" thickTop="1" x14ac:dyDescent="0.25">
      <c r="B194" s="430" t="s">
        <v>1</v>
      </c>
      <c r="C194" s="431"/>
      <c r="D194" s="431"/>
      <c r="E194" s="431"/>
      <c r="F194" s="431"/>
      <c r="G194" s="431"/>
      <c r="H194" s="431"/>
      <c r="I194" s="431"/>
      <c r="J194" s="431"/>
      <c r="K194" s="432"/>
      <c r="L194" s="190"/>
      <c r="M194" s="190"/>
    </row>
    <row r="195" spans="1:13" ht="6" customHeight="1" thickBot="1" x14ac:dyDescent="0.3">
      <c r="B195" s="82"/>
      <c r="C195" s="80"/>
      <c r="D195" s="80"/>
      <c r="E195" s="80"/>
      <c r="F195" s="80"/>
      <c r="G195" s="80"/>
      <c r="H195" s="80"/>
      <c r="I195" s="80"/>
      <c r="J195" s="80"/>
      <c r="K195" s="71"/>
      <c r="L195" s="118"/>
      <c r="M195" s="118"/>
    </row>
    <row r="196" spans="1:13" s="3" customFormat="1" ht="14.1" customHeight="1" thickBot="1" x14ac:dyDescent="0.3">
      <c r="B196" s="72"/>
      <c r="C196" s="433" t="s">
        <v>2</v>
      </c>
      <c r="D196" s="434"/>
      <c r="E196"/>
      <c r="F196"/>
      <c r="G196" s="73"/>
      <c r="H196" s="73"/>
      <c r="I196" s="73"/>
      <c r="J196" s="143"/>
      <c r="K196" s="68"/>
      <c r="L196" s="4"/>
      <c r="M196" s="4"/>
    </row>
    <row r="197" spans="1:13" ht="16.5" customHeight="1" x14ac:dyDescent="0.25">
      <c r="B197" s="74"/>
      <c r="C197" s="269" t="s">
        <v>73</v>
      </c>
      <c r="D197" s="270">
        <v>4622</v>
      </c>
      <c r="E197" s="290"/>
      <c r="F197" s="239"/>
      <c r="G197" s="75"/>
      <c r="H197" s="75"/>
      <c r="I197" s="75"/>
      <c r="J197" s="160"/>
      <c r="K197" s="71"/>
      <c r="L197" s="118"/>
      <c r="M197" s="118"/>
    </row>
    <row r="198" spans="1:13" ht="14.1" customHeight="1" x14ac:dyDescent="0.25">
      <c r="B198" s="74"/>
      <c r="C198" s="272" t="s">
        <v>44</v>
      </c>
      <c r="D198" s="273">
        <v>24433</v>
      </c>
      <c r="E198" s="290"/>
      <c r="F198" s="239"/>
      <c r="G198" s="75"/>
      <c r="H198" s="75"/>
      <c r="I198" s="75"/>
      <c r="J198" s="160"/>
      <c r="K198" s="71"/>
      <c r="L198" s="118"/>
      <c r="M198" s="118"/>
    </row>
    <row r="199" spans="1:13" ht="14.1" customHeight="1" thickBot="1" x14ac:dyDescent="0.3">
      <c r="B199" s="74"/>
      <c r="C199" s="274" t="s">
        <v>28</v>
      </c>
      <c r="D199" s="273">
        <v>382</v>
      </c>
      <c r="E199" s="290"/>
      <c r="F199" s="239"/>
      <c r="G199" s="88"/>
      <c r="H199" s="75"/>
      <c r="I199" s="75"/>
      <c r="J199" s="160"/>
      <c r="K199" s="71"/>
      <c r="L199" s="118"/>
      <c r="M199" s="118"/>
    </row>
    <row r="200" spans="1:13" ht="14.1" customHeight="1" thickBot="1" x14ac:dyDescent="0.3">
      <c r="B200" s="74"/>
      <c r="C200" s="275" t="s">
        <v>31</v>
      </c>
      <c r="D200" s="276">
        <f>SUM(D197:D199)</f>
        <v>29437</v>
      </c>
      <c r="E200" s="290"/>
      <c r="F200"/>
      <c r="G200" s="88"/>
      <c r="H200" s="75"/>
      <c r="I200" s="75"/>
      <c r="J200" s="160"/>
      <c r="K200" s="71"/>
      <c r="L200" s="118"/>
      <c r="M200" s="118"/>
    </row>
    <row r="201" spans="1:13" ht="13.5" customHeight="1" x14ac:dyDescent="0.25">
      <c r="B201" s="82"/>
      <c r="C201" s="291" t="s">
        <v>106</v>
      </c>
      <c r="D201" s="283"/>
      <c r="E201" s="283"/>
      <c r="F201" s="83"/>
      <c r="G201" s="84"/>
      <c r="H201" s="80"/>
      <c r="I201" s="80"/>
      <c r="J201" s="80"/>
      <c r="K201" s="71"/>
      <c r="L201" s="118"/>
      <c r="M201" s="118"/>
    </row>
    <row r="202" spans="1:13" ht="14.25" customHeight="1" x14ac:dyDescent="0.25">
      <c r="B202" s="82"/>
      <c r="C202" s="287" t="s">
        <v>107</v>
      </c>
      <c r="D202" s="84"/>
      <c r="E202" s="84"/>
      <c r="F202" s="80"/>
      <c r="G202" s="80"/>
      <c r="H202" s="80"/>
      <c r="I202" s="80"/>
      <c r="J202" s="80"/>
      <c r="K202" s="71"/>
      <c r="L202" s="118"/>
      <c r="M202" s="118"/>
    </row>
    <row r="203" spans="1:13" ht="14.1" customHeight="1" thickBot="1" x14ac:dyDescent="0.3">
      <c r="B203" s="82"/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7.100000000000001" customHeight="1" x14ac:dyDescent="0.25">
      <c r="B204" s="435" t="s">
        <v>8</v>
      </c>
      <c r="C204" s="436"/>
      <c r="D204" s="436"/>
      <c r="E204" s="436"/>
      <c r="F204" s="436"/>
      <c r="G204" s="436"/>
      <c r="H204" s="436"/>
      <c r="I204" s="436"/>
      <c r="J204" s="436"/>
      <c r="K204" s="437"/>
      <c r="L204" s="190"/>
      <c r="M204" s="190"/>
    </row>
    <row r="205" spans="1:13" ht="6" customHeight="1" thickBot="1" x14ac:dyDescent="0.3">
      <c r="B205" s="85"/>
      <c r="C205" s="86"/>
      <c r="D205" s="86"/>
      <c r="E205" s="86"/>
      <c r="F205" s="86"/>
      <c r="G205" s="86"/>
      <c r="H205" s="86"/>
      <c r="I205" s="86"/>
      <c r="J205" s="86"/>
      <c r="K205" s="87"/>
      <c r="L205" s="86"/>
      <c r="M205" s="86"/>
    </row>
    <row r="206" spans="1:13" ht="62.25" customHeight="1" thickBot="1" x14ac:dyDescent="0.3">
      <c r="B206" s="82"/>
      <c r="C206" s="106" t="s">
        <v>19</v>
      </c>
      <c r="D206" s="113" t="s">
        <v>20</v>
      </c>
      <c r="E206" s="69" t="str">
        <f>F19</f>
        <v>LANDET KVANTUM UKE 43</v>
      </c>
      <c r="F206" s="69" t="str">
        <f>G19</f>
        <v>LANDET KVANTUM T.O.M UKE 43</v>
      </c>
      <c r="G206" s="69" t="str">
        <f>I19</f>
        <v>RESTKVOTER</v>
      </c>
      <c r="H206" s="92" t="str">
        <f>J19</f>
        <v>LANDET KVANTUM T.O.M. UKE 43 2018</v>
      </c>
      <c r="I206" s="80"/>
      <c r="J206" s="80"/>
      <c r="K206" s="71"/>
      <c r="L206" s="118"/>
      <c r="M206" s="118"/>
    </row>
    <row r="207" spans="1:13" s="97" customFormat="1" ht="14.1" customHeight="1" thickBot="1" x14ac:dyDescent="0.3">
      <c r="B207" s="94"/>
      <c r="C207" s="111" t="s">
        <v>51</v>
      </c>
      <c r="D207" s="183">
        <v>1100</v>
      </c>
      <c r="E207" s="183">
        <v>6.8151099999999998</v>
      </c>
      <c r="F207" s="183">
        <v>993.49724000000003</v>
      </c>
      <c r="G207" s="183">
        <f>D207-F207</f>
        <v>106.50275999999997</v>
      </c>
      <c r="H207" s="220">
        <v>928.49240999999995</v>
      </c>
      <c r="I207" s="95"/>
      <c r="J207" s="162"/>
      <c r="K207" s="96"/>
      <c r="L207" s="100"/>
      <c r="M207" s="100"/>
    </row>
    <row r="208" spans="1:13" ht="14.1" customHeight="1" thickBot="1" x14ac:dyDescent="0.3">
      <c r="B208" s="82"/>
      <c r="C208" s="114" t="s">
        <v>45</v>
      </c>
      <c r="D208" s="183">
        <v>3472</v>
      </c>
      <c r="E208" s="183">
        <v>27.08372</v>
      </c>
      <c r="F208" s="183">
        <v>3012.2577299999998</v>
      </c>
      <c r="G208" s="183">
        <f t="shared" ref="G208:G210" si="12">D208-F208</f>
        <v>459.74227000000019</v>
      </c>
      <c r="H208" s="220">
        <v>4005.0721600000002</v>
      </c>
      <c r="I208" s="105"/>
      <c r="J208" s="105"/>
      <c r="K208" s="71"/>
      <c r="L208" s="118"/>
      <c r="M208" s="118"/>
    </row>
    <row r="209" spans="2:13" s="97" customFormat="1" ht="14.1" customHeight="1" thickBot="1" x14ac:dyDescent="0.3">
      <c r="B209" s="94"/>
      <c r="C209" s="109" t="s">
        <v>36</v>
      </c>
      <c r="D209" s="184">
        <v>50</v>
      </c>
      <c r="E209" s="184"/>
      <c r="F209" s="184">
        <v>2.15734</v>
      </c>
      <c r="G209" s="183">
        <f t="shared" si="12"/>
        <v>47.842660000000002</v>
      </c>
      <c r="H209" s="221">
        <v>0.53217999999999999</v>
      </c>
      <c r="I209" s="95"/>
      <c r="J209" s="162"/>
      <c r="K209" s="96"/>
      <c r="L209" s="100"/>
      <c r="M209" s="100"/>
    </row>
    <row r="210" spans="2:13" s="97" customFormat="1" ht="14.1" customHeight="1" thickBot="1" x14ac:dyDescent="0.3">
      <c r="B210" s="89"/>
      <c r="C210" s="109" t="s">
        <v>56</v>
      </c>
      <c r="D210" s="184"/>
      <c r="E210" s="184"/>
      <c r="F210" s="184">
        <v>4.2803899999999997</v>
      </c>
      <c r="G210" s="183">
        <f t="shared" si="12"/>
        <v>-4.2803899999999997</v>
      </c>
      <c r="H210" s="221">
        <v>0.95176000000000005</v>
      </c>
      <c r="I210" s="90"/>
      <c r="J210" s="90"/>
      <c r="K210" s="91"/>
      <c r="L210" s="193"/>
      <c r="M210" s="193"/>
    </row>
    <row r="211" spans="2:13" ht="16.5" thickBot="1" x14ac:dyDescent="0.3">
      <c r="B211" s="82"/>
      <c r="C211" s="112" t="s">
        <v>52</v>
      </c>
      <c r="D211" s="185">
        <f>D197</f>
        <v>4622</v>
      </c>
      <c r="E211" s="185">
        <f>SUM(E207:E210)</f>
        <v>33.898829999999997</v>
      </c>
      <c r="F211" s="185">
        <f>SUM(F207:F210)</f>
        <v>4012.1927000000001</v>
      </c>
      <c r="G211" s="185">
        <f>D211-F211</f>
        <v>609.80729999999994</v>
      </c>
      <c r="H211" s="207">
        <f>H207+H208+H209+H210</f>
        <v>4935.0485100000005</v>
      </c>
      <c r="I211" s="80"/>
      <c r="J211" s="80"/>
      <c r="K211" s="71"/>
      <c r="L211" s="118"/>
      <c r="M211" s="118"/>
    </row>
    <row r="212" spans="2:13" s="70" customFormat="1" ht="9" customHeight="1" x14ac:dyDescent="0.25">
      <c r="B212" s="82"/>
      <c r="C212" s="65"/>
      <c r="D212" s="98"/>
      <c r="E212" s="98"/>
      <c r="F212" s="98"/>
      <c r="G212" s="98"/>
      <c r="H212" s="80"/>
      <c r="I212" s="80"/>
      <c r="J212" s="80"/>
      <c r="K212" s="71"/>
      <c r="L212" s="118"/>
      <c r="M212" s="118"/>
    </row>
    <row r="213" spans="2:13" ht="14.1" customHeight="1" thickBot="1" x14ac:dyDescent="0.3">
      <c r="B213" s="76"/>
      <c r="C213" s="77"/>
      <c r="D213" s="77"/>
      <c r="E213" s="77"/>
      <c r="F213" s="77"/>
      <c r="G213" s="104"/>
      <c r="H213" s="77"/>
      <c r="I213" s="77"/>
      <c r="J213" s="154"/>
      <c r="K213" s="78"/>
      <c r="L213" s="118"/>
      <c r="M213" s="118"/>
    </row>
    <row r="214" spans="2:13" ht="14.1" customHeight="1" thickTop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" customHeight="1" x14ac:dyDescent="0.25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s="79" customFormat="1" ht="17.100000000000001" customHeight="1" thickBot="1" x14ac:dyDescent="0.3">
      <c r="B221" s="81"/>
      <c r="C221" s="93" t="s">
        <v>88</v>
      </c>
      <c r="D221" s="81"/>
      <c r="E221" s="81"/>
      <c r="F221" s="81"/>
      <c r="G221" s="81"/>
      <c r="H221" s="81"/>
      <c r="I221" s="81"/>
      <c r="J221" s="81"/>
    </row>
    <row r="222" spans="2:13" ht="17.100000000000001" customHeight="1" thickTop="1" x14ac:dyDescent="0.25">
      <c r="B222" s="430" t="s">
        <v>1</v>
      </c>
      <c r="C222" s="431"/>
      <c r="D222" s="431"/>
      <c r="E222" s="431"/>
      <c r="F222" s="431"/>
      <c r="G222" s="431"/>
      <c r="H222" s="431"/>
      <c r="I222" s="431"/>
      <c r="J222" s="431"/>
      <c r="K222" s="432"/>
      <c r="L222" s="190"/>
      <c r="M222" s="190"/>
    </row>
    <row r="223" spans="2:13" ht="6" customHeight="1" thickBot="1" x14ac:dyDescent="0.3">
      <c r="B223" s="82"/>
      <c r="C223" s="80"/>
      <c r="D223" s="80"/>
      <c r="E223" s="80"/>
      <c r="F223" s="80"/>
      <c r="G223" s="80"/>
      <c r="H223" s="80"/>
      <c r="I223" s="80"/>
      <c r="J223" s="80"/>
      <c r="K223" s="120"/>
      <c r="L223" s="118"/>
      <c r="M223" s="118"/>
    </row>
    <row r="224" spans="2:13" s="3" customFormat="1" ht="14.1" customHeight="1" thickBot="1" x14ac:dyDescent="0.3">
      <c r="B224" s="142"/>
      <c r="C224" s="433" t="s">
        <v>2</v>
      </c>
      <c r="D224" s="434"/>
      <c r="E224"/>
      <c r="F224"/>
      <c r="G224" s="143"/>
      <c r="H224" s="143"/>
      <c r="I224" s="143"/>
      <c r="J224" s="143"/>
      <c r="K224" s="116"/>
      <c r="L224" s="4"/>
      <c r="M224" s="4"/>
    </row>
    <row r="225" spans="2:14" ht="16.5" customHeight="1" x14ac:dyDescent="0.25">
      <c r="B225" s="145"/>
      <c r="C225" s="269" t="s">
        <v>73</v>
      </c>
      <c r="D225" s="270">
        <v>3536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4" ht="16.5" customHeight="1" x14ac:dyDescent="0.25">
      <c r="B226" s="145"/>
      <c r="C226" s="272" t="s">
        <v>44</v>
      </c>
      <c r="D226" s="273">
        <v>2504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4" ht="14.1" customHeight="1" thickBot="1" x14ac:dyDescent="0.3">
      <c r="B227" s="145"/>
      <c r="C227" s="272" t="s">
        <v>28</v>
      </c>
      <c r="D227" s="273">
        <v>123</v>
      </c>
      <c r="E227" s="290"/>
      <c r="F227" s="239"/>
      <c r="G227" s="160"/>
      <c r="H227" s="160"/>
      <c r="I227" s="160"/>
      <c r="J227" s="160"/>
      <c r="K227" s="120"/>
      <c r="L227" s="118"/>
      <c r="M227" s="118"/>
    </row>
    <row r="228" spans="2:14" ht="14.1" customHeight="1" thickBot="1" x14ac:dyDescent="0.3">
      <c r="B228" s="145"/>
      <c r="C228" s="275" t="s">
        <v>31</v>
      </c>
      <c r="D228" s="276">
        <f>SUM(D225:D227)</f>
        <v>6163</v>
      </c>
      <c r="E228" s="290"/>
      <c r="F228"/>
      <c r="G228" s="88"/>
      <c r="H228" s="160"/>
      <c r="I228" s="160"/>
      <c r="J228" s="160"/>
      <c r="K228" s="120"/>
      <c r="L228" s="118"/>
      <c r="M228" s="118"/>
    </row>
    <row r="229" spans="2:14" ht="18.75" customHeight="1" thickBot="1" x14ac:dyDescent="0.3">
      <c r="B229" s="82"/>
      <c r="C229" s="254" t="s">
        <v>120</v>
      </c>
      <c r="D229" s="283"/>
      <c r="E229" s="283"/>
      <c r="F229" s="83"/>
      <c r="G229" s="84"/>
      <c r="H229" s="80"/>
      <c r="I229" s="80"/>
      <c r="J229" s="80"/>
      <c r="K229" s="120"/>
      <c r="L229" s="118"/>
      <c r="M229" s="118"/>
    </row>
    <row r="230" spans="2:14" ht="17.100000000000001" customHeight="1" x14ac:dyDescent="0.25">
      <c r="B230" s="435" t="s">
        <v>8</v>
      </c>
      <c r="C230" s="436"/>
      <c r="D230" s="436"/>
      <c r="E230" s="436"/>
      <c r="F230" s="436"/>
      <c r="G230" s="436"/>
      <c r="H230" s="436"/>
      <c r="I230" s="436"/>
      <c r="J230" s="436"/>
      <c r="K230" s="437"/>
      <c r="L230" s="190"/>
      <c r="M230" s="190"/>
    </row>
    <row r="231" spans="2:14" ht="6" customHeight="1" thickBot="1" x14ac:dyDescent="0.3">
      <c r="B231" s="85"/>
      <c r="C231" s="86"/>
      <c r="D231" s="86"/>
      <c r="E231" s="86"/>
      <c r="F231" s="86"/>
      <c r="G231" s="86"/>
      <c r="H231" s="86"/>
      <c r="I231" s="86"/>
      <c r="J231" s="86"/>
      <c r="K231" s="87"/>
      <c r="L231" s="86"/>
      <c r="M231" s="86"/>
    </row>
    <row r="232" spans="2:14" ht="62.25" customHeight="1" thickBot="1" x14ac:dyDescent="0.3">
      <c r="B232" s="82"/>
      <c r="C232" s="399" t="s">
        <v>89</v>
      </c>
      <c r="D232" s="417" t="s">
        <v>90</v>
      </c>
      <c r="E232" s="399" t="s">
        <v>119</v>
      </c>
      <c r="F232" s="400" t="str">
        <f>E206</f>
        <v>LANDET KVANTUM UKE 43</v>
      </c>
      <c r="G232" s="401" t="str">
        <f>F206</f>
        <v>LANDET KVANTUM T.O.M UKE 43</v>
      </c>
      <c r="H232" s="401" t="s">
        <v>62</v>
      </c>
      <c r="I232" s="402" t="str">
        <f>H206</f>
        <v>LANDET KVANTUM T.O.M. UKE 43 2018</v>
      </c>
      <c r="J232" s="118"/>
      <c r="K232" s="42"/>
      <c r="L232" s="118"/>
      <c r="M232" s="118"/>
      <c r="N232" s="118"/>
    </row>
    <row r="233" spans="2:14" s="97" customFormat="1" ht="14.1" customHeight="1" thickBot="1" x14ac:dyDescent="0.3">
      <c r="B233" s="161"/>
      <c r="C233" s="111" t="s">
        <v>91</v>
      </c>
      <c r="D233" s="427">
        <v>1650</v>
      </c>
      <c r="E233" s="438">
        <v>1650</v>
      </c>
      <c r="F233" s="419">
        <f>SUM(F234:F235)</f>
        <v>0</v>
      </c>
      <c r="G233" s="403">
        <f>SUM(G234:G235)</f>
        <v>1595.15535</v>
      </c>
      <c r="H233" s="424">
        <f>E233-G233</f>
        <v>54.844650000000001</v>
      </c>
      <c r="I233" s="403">
        <f>SUM(I234:I235)</f>
        <v>2080.6275000000001</v>
      </c>
      <c r="J233" s="100"/>
      <c r="K233" s="412"/>
      <c r="L233" s="100"/>
      <c r="M233" s="100"/>
      <c r="N233" s="100"/>
    </row>
    <row r="234" spans="2:14" s="97" customFormat="1" ht="14.1" customHeight="1" thickBot="1" x14ac:dyDescent="0.3">
      <c r="B234" s="161"/>
      <c r="C234" s="404" t="s">
        <v>80</v>
      </c>
      <c r="D234" s="428"/>
      <c r="E234" s="439"/>
      <c r="F234" s="420"/>
      <c r="G234" s="405">
        <v>1221.97955</v>
      </c>
      <c r="H234" s="425"/>
      <c r="I234" s="405">
        <v>1633.6824999999999</v>
      </c>
      <c r="J234" s="100"/>
      <c r="K234" s="412"/>
      <c r="L234" s="100"/>
      <c r="M234" s="100"/>
      <c r="N234" s="100"/>
    </row>
    <row r="235" spans="2:14" s="97" customFormat="1" ht="14.1" customHeight="1" thickBot="1" x14ac:dyDescent="0.3">
      <c r="B235" s="161"/>
      <c r="C235" s="404" t="s">
        <v>81</v>
      </c>
      <c r="D235" s="429"/>
      <c r="E235" s="440"/>
      <c r="F235" s="406"/>
      <c r="G235" s="406">
        <v>373.17579999999998</v>
      </c>
      <c r="H235" s="426"/>
      <c r="I235" s="414">
        <v>446.94499999999999</v>
      </c>
      <c r="J235" s="100"/>
      <c r="K235" s="412"/>
      <c r="L235" s="100"/>
      <c r="M235" s="100"/>
      <c r="N235" s="100"/>
    </row>
    <row r="236" spans="2:14" s="97" customFormat="1" ht="14.1" customHeight="1" thickBot="1" x14ac:dyDescent="0.3">
      <c r="B236" s="161"/>
      <c r="C236" s="111" t="s">
        <v>92</v>
      </c>
      <c r="D236" s="427">
        <v>943</v>
      </c>
      <c r="E236" s="438">
        <v>1266</v>
      </c>
      <c r="F236" s="419">
        <f>SUM(F237:F238)</f>
        <v>0</v>
      </c>
      <c r="G236" s="403">
        <f>SUM(G237:G238)</f>
        <v>1333.29981</v>
      </c>
      <c r="H236" s="424">
        <f>E236-G236</f>
        <v>-67.299809999999979</v>
      </c>
      <c r="I236" s="403">
        <f>SUM(I237:I238)</f>
        <v>1704.83341</v>
      </c>
      <c r="J236" s="100"/>
      <c r="K236" s="412"/>
      <c r="L236" s="100"/>
      <c r="M236" s="100"/>
      <c r="N236" s="100"/>
    </row>
    <row r="237" spans="2:14" s="97" customFormat="1" ht="14.1" customHeight="1" thickBot="1" x14ac:dyDescent="0.3">
      <c r="B237" s="161"/>
      <c r="C237" s="404" t="s">
        <v>80</v>
      </c>
      <c r="D237" s="428"/>
      <c r="E237" s="439"/>
      <c r="F237" s="420"/>
      <c r="G237" s="405">
        <v>1036.5637099999999</v>
      </c>
      <c r="H237" s="425"/>
      <c r="I237" s="405">
        <v>1421.3724</v>
      </c>
      <c r="J237" s="100"/>
      <c r="K237" s="412"/>
      <c r="L237" s="100"/>
      <c r="M237" s="100"/>
      <c r="N237" s="100"/>
    </row>
    <row r="238" spans="2:14" s="97" customFormat="1" ht="14.1" customHeight="1" thickBot="1" x14ac:dyDescent="0.3">
      <c r="B238" s="161"/>
      <c r="C238" s="404" t="s">
        <v>81</v>
      </c>
      <c r="D238" s="429"/>
      <c r="E238" s="440"/>
      <c r="F238" s="406"/>
      <c r="G238" s="406">
        <v>296.73610000000002</v>
      </c>
      <c r="H238" s="426"/>
      <c r="I238" s="414">
        <v>283.46100999999999</v>
      </c>
      <c r="J238" s="100"/>
      <c r="K238" s="412"/>
      <c r="L238" s="100"/>
      <c r="M238" s="100"/>
      <c r="N238" s="100"/>
    </row>
    <row r="239" spans="2:14" s="97" customFormat="1" ht="14.1" customHeight="1" thickBot="1" x14ac:dyDescent="0.3">
      <c r="B239" s="161"/>
      <c r="C239" s="111" t="s">
        <v>93</v>
      </c>
      <c r="D239" s="427">
        <v>943</v>
      </c>
      <c r="E239" s="438">
        <v>1143</v>
      </c>
      <c r="F239" s="419">
        <f>SUM(F240:F241)</f>
        <v>58.398000000000003</v>
      </c>
      <c r="G239" s="403">
        <f>SUM(G240:G241)</f>
        <v>584.93616999999995</v>
      </c>
      <c r="H239" s="424">
        <f>E239-G239</f>
        <v>558.06383000000005</v>
      </c>
      <c r="I239" s="403">
        <f>SUM(I240:I241)</f>
        <v>690.11170000000004</v>
      </c>
      <c r="J239" s="100"/>
      <c r="K239" s="412"/>
      <c r="L239" s="100"/>
      <c r="M239" s="100"/>
      <c r="N239" s="100"/>
    </row>
    <row r="240" spans="2:14" s="97" customFormat="1" ht="14.1" customHeight="1" thickBot="1" x14ac:dyDescent="0.3">
      <c r="B240" s="161"/>
      <c r="C240" s="404" t="s">
        <v>80</v>
      </c>
      <c r="D240" s="428"/>
      <c r="E240" s="439"/>
      <c r="F240" s="420">
        <v>43.772500000000001</v>
      </c>
      <c r="G240" s="405">
        <v>460.48757000000001</v>
      </c>
      <c r="H240" s="425"/>
      <c r="I240" s="405">
        <v>571.1875</v>
      </c>
      <c r="J240" s="100"/>
      <c r="K240" s="412"/>
      <c r="L240" s="100"/>
      <c r="M240" s="100"/>
      <c r="N240" s="100"/>
    </row>
    <row r="241" spans="2:14" s="97" customFormat="1" ht="14.1" customHeight="1" thickBot="1" x14ac:dyDescent="0.3">
      <c r="B241" s="161"/>
      <c r="C241" s="404" t="s">
        <v>81</v>
      </c>
      <c r="D241" s="429"/>
      <c r="E241" s="440"/>
      <c r="F241" s="406">
        <v>14.625500000000001</v>
      </c>
      <c r="G241" s="406">
        <v>124.4486</v>
      </c>
      <c r="H241" s="426"/>
      <c r="I241" s="414">
        <v>118.9242</v>
      </c>
      <c r="J241" s="100"/>
      <c r="K241" s="412"/>
      <c r="L241" s="100"/>
      <c r="M241" s="100"/>
      <c r="N241" s="100"/>
    </row>
    <row r="242" spans="2:14" s="97" customFormat="1" ht="14.1" customHeight="1" thickBot="1" x14ac:dyDescent="0.3">
      <c r="B242" s="89"/>
      <c r="C242" s="109" t="s">
        <v>56</v>
      </c>
      <c r="D242" s="411"/>
      <c r="E242" s="421"/>
      <c r="F242" s="221"/>
      <c r="G242" s="221"/>
      <c r="H242" s="407"/>
      <c r="I242" s="415"/>
      <c r="J242" s="100"/>
      <c r="K242" s="413"/>
      <c r="L242" s="193"/>
      <c r="M242" s="193"/>
      <c r="N242" s="193"/>
    </row>
    <row r="243" spans="2:14" ht="16.5" thickBot="1" x14ac:dyDescent="0.3">
      <c r="B243" s="82"/>
      <c r="C243" s="112" t="s">
        <v>52</v>
      </c>
      <c r="D243" s="418">
        <f>SUM(D233:D242)</f>
        <v>3536</v>
      </c>
      <c r="E243" s="422">
        <f>SUM(E233:E242)</f>
        <v>4059</v>
      </c>
      <c r="F243" s="185">
        <f>F233+F236+F239+F242</f>
        <v>58.398000000000003</v>
      </c>
      <c r="G243" s="185">
        <f>G233+G236+G239+G242</f>
        <v>3513.3913299999999</v>
      </c>
      <c r="H243" s="408">
        <f>SUM(H233:H242)</f>
        <v>545.60867000000007</v>
      </c>
      <c r="I243" s="416">
        <f>I233+I236+I239+I242</f>
        <v>4475.5726100000002</v>
      </c>
      <c r="J243" s="118"/>
      <c r="K243" s="42"/>
      <c r="L243" s="118"/>
      <c r="M243" s="118"/>
      <c r="N243" s="118"/>
    </row>
    <row r="244" spans="2:14" s="70" customFormat="1" ht="9" customHeight="1" x14ac:dyDescent="0.25">
      <c r="B244" s="82"/>
      <c r="C244" s="65"/>
      <c r="D244" s="98"/>
      <c r="E244" s="98"/>
      <c r="F244" s="98"/>
      <c r="G244" s="98"/>
      <c r="H244" s="80"/>
      <c r="I244" s="80"/>
      <c r="J244" s="80"/>
      <c r="K244" s="120"/>
      <c r="L244" s="118"/>
      <c r="M244" s="118"/>
    </row>
    <row r="245" spans="2:14" ht="14.1" customHeight="1" thickBot="1" x14ac:dyDescent="0.3">
      <c r="B245" s="153"/>
      <c r="C245" s="154"/>
      <c r="D245" s="154"/>
      <c r="E245" s="154"/>
      <c r="F245" s="154"/>
      <c r="G245" s="104"/>
      <c r="H245" s="104"/>
      <c r="I245" s="154"/>
      <c r="J245" s="154"/>
      <c r="K245" s="155"/>
      <c r="L245" s="118"/>
      <c r="M245" s="118"/>
    </row>
    <row r="246" spans="2:14" ht="20.25" customHeight="1" thickTop="1" x14ac:dyDescent="0.25">
      <c r="B246" s="70"/>
      <c r="C246" s="70"/>
      <c r="D246" s="70"/>
      <c r="E246" s="70"/>
      <c r="F246" s="70"/>
      <c r="G246" s="70"/>
      <c r="H246" s="70"/>
      <c r="K246" s="70"/>
    </row>
    <row r="247" spans="2:14" ht="20.25" customHeight="1" x14ac:dyDescent="0.25"/>
    <row r="248" spans="2:14" ht="14.1" hidden="1" customHeight="1" x14ac:dyDescent="0.25"/>
    <row r="249" spans="2:14" ht="14.1" hidden="1" customHeight="1" x14ac:dyDescent="0.25"/>
    <row r="250" spans="2:14" ht="14.1" hidden="1" customHeight="1" x14ac:dyDescent="0.25">
      <c r="G250" s="64"/>
    </row>
    <row r="251" spans="2:14" ht="14.1" hidden="1" customHeight="1" x14ac:dyDescent="0.25">
      <c r="F251" s="64"/>
    </row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7:D107"/>
    <mergeCell ref="E107:F107"/>
    <mergeCell ref="G107:H107"/>
    <mergeCell ref="B115:K115"/>
    <mergeCell ref="B164:K164"/>
    <mergeCell ref="D57:D58"/>
    <mergeCell ref="G57:G58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H236:H238"/>
    <mergeCell ref="H239:H241"/>
    <mergeCell ref="D236:D238"/>
    <mergeCell ref="D239:D241"/>
    <mergeCell ref="B222:K222"/>
    <mergeCell ref="C224:D224"/>
    <mergeCell ref="B230:K230"/>
    <mergeCell ref="D233:D235"/>
    <mergeCell ref="H233:H235"/>
    <mergeCell ref="E233:E235"/>
    <mergeCell ref="E236:E238"/>
    <mergeCell ref="E239:E241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43
&amp;"-,Normal"&amp;11(iht. motatte landings- og sluttsedler fra fiskesalgslagene; alle tallstørrelser i hele tonn)&amp;R29.10.2019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UKE_43_2019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2019-10-22T09:18:46Z</cp:lastPrinted>
  <dcterms:created xsi:type="dcterms:W3CDTF">2011-07-06T12:13:20Z</dcterms:created>
  <dcterms:modified xsi:type="dcterms:W3CDTF">2019-10-30T09:37:52Z</dcterms:modified>
</cp:coreProperties>
</file>