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9010" windowHeight="14145" tabRatio="413"/>
  </bookViews>
  <sheets>
    <sheet name="UKE_28_2020" sheetId="1" r:id="rId1"/>
  </sheets>
  <definedNames>
    <definedName name="Z_14D440E4_F18A_4F78_9989_38C1B133222D_.wvu.Cols" localSheetId="0" hidden="1">UKE_28_2020!#REF!</definedName>
    <definedName name="Z_14D440E4_F18A_4F78_9989_38C1B133222D_.wvu.PrintArea" localSheetId="0" hidden="1">UKE_28_2020!$B$1:$M$249</definedName>
    <definedName name="Z_14D440E4_F18A_4F78_9989_38C1B133222D_.wvu.Rows" localSheetId="0" hidden="1">UKE_28_2020!$361:$1048576,UKE_28_2020!$250:$360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9" i="1" l="1"/>
  <c r="G128" i="1"/>
  <c r="G123" i="1"/>
  <c r="G127" i="1"/>
  <c r="J32" i="1" l="1"/>
  <c r="G32" i="1"/>
  <c r="F32" i="1"/>
  <c r="F178" i="1" l="1"/>
  <c r="G178" i="1"/>
  <c r="I119" i="1" l="1"/>
  <c r="F24" i="1"/>
  <c r="G31" i="1" l="1"/>
  <c r="F31" i="1"/>
  <c r="I132" i="1" l="1"/>
  <c r="D229" i="1" l="1"/>
  <c r="J24" i="1" l="1"/>
  <c r="J31" i="1" l="1"/>
  <c r="J23" i="1" s="1"/>
  <c r="G33" i="1" l="1"/>
  <c r="G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<sst xmlns="http://schemas.openxmlformats.org/spreadsheetml/2006/main" count="257" uniqueCount="134">
  <si>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</si>
  <si>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</si>
  <si>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</si>
  <si>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</si>
  <si>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</si>
  <si>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</si>
  <si>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</si>
  <si>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</si>
  <si>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</si>
  <si>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</si>
  <si>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</si>
  <si>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</si>
  <si>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</si>
  <si>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</si>
  <si>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</si>
  <si>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</si>
  <si>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</si>
  <si>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</si>
  <si>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</si>
  <si>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</si>
  <si>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</si>
  <si>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</si>
  <si>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</si>
  <si>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</si>
  <si>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</si>
  <si>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</si>
  <si>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</si>
  <si>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</si>
  <si>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</si>
  <si>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</si>
  <si>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</si>
  <si>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</si>
  <si>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</si>
  <si>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</si>
  <si>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</si>
  <si>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</si>
  <si>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</si>
  <si>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</si>
  <si>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</si>
  <si>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</si>
  <si>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</si>
  <si>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</si>
  <si>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</si>
  <si>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</si>
  <si>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</si>
  <si>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</si>
  <si>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</si>
  <si>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</si>
  <si>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</si>
  <si>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</si>
  <si>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</si>
  <si>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</si>
  <si>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</si>
  <si>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</si>
  <si>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</si>
  <si>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</si>
  <si>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</si>
  <si>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</si>
  <si>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</si>
  <si>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</si>
  <si>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</si>
  <si>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</si>
  <si>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</si>
  <si>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</si>
  <si>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</si>
  <si>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</si>
  <si>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</si>
  <si>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</si>
  <si>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</si>
  <si>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</si>
  <si>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</si>
  <si>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</si>
  <si>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</si>
  <si>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</si>
  <si>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</si>
  <si>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</si>
  <si>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</si>
  <si>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</si>
  <si>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</si>
  <si>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</si>
  <si>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</si>
  <si>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</si>
  <si>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</si>
  <si>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</si>
  <si>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</si>
  <si>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</si>
  <si>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</si>
  <si>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</si>
  <si>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</si>
  <si>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</si>
  <si>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</si>
  <si>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</si>
  <si>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</si>
  <si>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</si>
  <si>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</si>
  <si>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</si>
  <si>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</si>
  <si>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</si>
  <si>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</si>
  <si>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</si>
  <si>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</si>
  <si>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</si>
  <si>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</si>
  <si>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</si>
  <si>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</si>
  <si>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</si>
  <si>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</si>
  <si>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</si>
  <si>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</si>
  <si>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</si>
  <si>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</si>
  <si>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</si>
  <si>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</si>
  <si>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</si>
  <si>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</si>
  <si>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</si>
  <si>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</si>
  <si>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</si>
  <si>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</si>
  <si>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</si>
  <si>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</si>
  <si>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</si>
  <si>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</si>
  <si>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</si>
  <si>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</si>
  <si>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</si>
  <si>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</si>
  <si>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</si>
  <si>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28</t>
  </si>
  <si>
    <t>LANDET KVANTUM T.O.M UKE 28</t>
  </si>
  <si>
    <t>LANDET KVANTUM T.O.M. UKE 28 2019</t>
  </si>
  <si>
    <r>
      <t xml:space="preserve">3 </t>
    </r>
    <r>
      <rPr>
        <sz val="9"/>
        <color theme="1"/>
        <rFont val="Calibri"/>
        <family val="2"/>
      </rPr>
      <t>Registrert rekreasjonsfiske utgjør 2 019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</si>
  <si>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48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</si>
  <si>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356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</si>
</sst>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F224" sqref="F224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11" t="s">
        <v>101</v>
      </c>
      <c r="C2" s="412"/>
      <c r="D2" s="412"/>
      <c r="E2" s="412"/>
      <c r="F2" s="412"/>
      <c r="G2" s="412"/>
      <c r="H2" s="412"/>
      <c r="I2" s="412"/>
      <c r="J2" s="412"/>
      <c r="K2" s="413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8">
        <v>102994</v>
      </c>
      <c r="G10" s="163" t="s">
        <v>25</v>
      </c>
      <c r="H10" s="228">
        <v>27228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212550</v>
      </c>
      <c r="G11" s="163" t="s">
        <v>78</v>
      </c>
      <c r="H11" s="167">
        <f>149852+15270</f>
        <v>165122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20200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224"/>
      <c r="G13" s="165" t="s">
        <v>15</v>
      </c>
      <c r="H13" s="229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334277</v>
      </c>
      <c r="G14" s="119" t="s">
        <v>6</v>
      </c>
      <c r="H14" s="168">
        <f>SUM(H10:H13)</f>
        <v>212550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6" t="s">
        <v>127</v>
      </c>
      <c r="D15" s="286"/>
      <c r="E15" s="286"/>
      <c r="F15" s="286"/>
      <c r="G15" s="286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19" t="s">
        <v>8</v>
      </c>
      <c r="C17" s="420"/>
      <c r="D17" s="420"/>
      <c r="E17" s="420"/>
      <c r="F17" s="420"/>
      <c r="G17" s="420"/>
      <c r="H17" s="420"/>
      <c r="I17" s="420"/>
      <c r="J17" s="420"/>
      <c r="K17" s="421"/>
      <c r="L17" s="197"/>
      <c r="M17" s="197"/>
    </row>
    <row r="18" spans="1:13" ht="12" customHeight="1" thickBot="1" x14ac:dyDescent="0.3">
      <c r="B18" s="117"/>
      <c r="C18" s="225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6" t="s">
        <v>70</v>
      </c>
      <c r="E19" s="370" t="s">
        <v>97</v>
      </c>
      <c r="F19" s="370" t="s">
        <v>128</v>
      </c>
      <c r="G19" s="370" t="s">
        <v>129</v>
      </c>
      <c r="H19" s="370" t="s">
        <v>69</v>
      </c>
      <c r="I19" s="370" t="s">
        <v>62</v>
      </c>
      <c r="J19" s="370" t="s">
        <v>130</v>
      </c>
      <c r="K19" s="114"/>
      <c r="L19" s="4"/>
      <c r="M19" s="4"/>
    </row>
    <row r="20" spans="1:13" ht="14.1" customHeight="1" x14ac:dyDescent="0.25">
      <c r="B20" s="117"/>
      <c r="C20" s="245" t="s">
        <v>16</v>
      </c>
      <c r="D20" s="287">
        <f>D22+D21</f>
        <v>106710</v>
      </c>
      <c r="E20" s="371">
        <f>E22+E21</f>
        <v>105976</v>
      </c>
      <c r="F20" s="371">
        <f>F22+F21</f>
        <v>615.16065000000003</v>
      </c>
      <c r="G20" s="371">
        <f>G21+G22</f>
        <v>59010.56925</v>
      </c>
      <c r="H20" s="371"/>
      <c r="I20" s="371">
        <f>I22+I21</f>
        <v>46965.43075</v>
      </c>
      <c r="J20" s="371">
        <f>J22+J21</f>
        <v>49319.435320000004</v>
      </c>
      <c r="K20" s="126"/>
      <c r="L20" s="154"/>
      <c r="M20" s="154"/>
    </row>
    <row r="21" spans="1:13" ht="14.1" customHeight="1" x14ac:dyDescent="0.25">
      <c r="B21" s="117"/>
      <c r="C21" s="246" t="s">
        <v>12</v>
      </c>
      <c r="D21" s="288">
        <v>105960</v>
      </c>
      <c r="E21" s="372">
        <v>105175</v>
      </c>
      <c r="F21" s="372">
        <v>597.59415000000001</v>
      </c>
      <c r="G21" s="372">
        <v>58768.713750000003</v>
      </c>
      <c r="H21" s="372"/>
      <c r="I21" s="372">
        <f>E21-G21</f>
        <v>46406.286249999997</v>
      </c>
      <c r="J21" s="372">
        <v>48864.270140000001</v>
      </c>
      <c r="K21" s="126"/>
      <c r="L21" s="154"/>
      <c r="M21" s="154"/>
    </row>
    <row r="22" spans="1:13" ht="14.1" customHeight="1" thickBot="1" x14ac:dyDescent="0.3">
      <c r="B22" s="117"/>
      <c r="C22" s="247" t="s">
        <v>11</v>
      </c>
      <c r="D22" s="295">
        <v>750</v>
      </c>
      <c r="E22" s="373">
        <v>801</v>
      </c>
      <c r="F22" s="373">
        <v>17.566500000000001</v>
      </c>
      <c r="G22" s="373">
        <v>241.85550000000001</v>
      </c>
      <c r="H22" s="373"/>
      <c r="I22" s="373">
        <f>E22-G22</f>
        <v>559.14449999999999</v>
      </c>
      <c r="J22" s="373">
        <v>455.16518000000002</v>
      </c>
      <c r="K22" s="126"/>
      <c r="L22" s="154"/>
      <c r="M22" s="154"/>
    </row>
    <row r="23" spans="1:13" ht="14.1" customHeight="1" x14ac:dyDescent="0.25">
      <c r="B23" s="117"/>
      <c r="C23" s="245" t="s">
        <v>17</v>
      </c>
      <c r="D23" s="287">
        <f>D31+D30+D24</f>
        <v>223234</v>
      </c>
      <c r="E23" s="371">
        <f>E31+E30+E24</f>
        <v>213782</v>
      </c>
      <c r="F23" s="371">
        <f>F31+F30+F24</f>
        <v>385.37052</v>
      </c>
      <c r="G23" s="371">
        <f>G24+G30+G31</f>
        <v>184002.54238999999</v>
      </c>
      <c r="H23" s="371"/>
      <c r="I23" s="371">
        <f>I24+I30+I31</f>
        <v>29779.457610000005</v>
      </c>
      <c r="J23" s="371">
        <f>J24+J30+J31</f>
        <v>183647.57038799999</v>
      </c>
      <c r="K23" s="126"/>
      <c r="L23" s="154"/>
      <c r="M23" s="154"/>
    </row>
    <row r="24" spans="1:13" ht="15" customHeight="1" x14ac:dyDescent="0.25">
      <c r="A24" s="21"/>
      <c r="B24" s="127"/>
      <c r="C24" s="252" t="s">
        <v>80</v>
      </c>
      <c r="D24" s="289">
        <f>D25+D26+D27+D28+D29</f>
        <v>174605</v>
      </c>
      <c r="E24" s="374">
        <f>E25+E26+E27+E28+E29</f>
        <v>165351</v>
      </c>
      <c r="F24" s="374">
        <f>F25+F26+F27+F28</f>
        <v>206.98851999999999</v>
      </c>
      <c r="G24" s="374">
        <f>G25+G26+G27+G28</f>
        <v>145646.75644</v>
      </c>
      <c r="H24" s="374"/>
      <c r="I24" s="374">
        <f>I25+I26+I27+I28+I29</f>
        <v>19704.243560000006</v>
      </c>
      <c r="J24" s="374">
        <f>J25+J26+J27+J28</f>
        <v>150111.648048</v>
      </c>
      <c r="K24" s="126"/>
      <c r="L24" s="154"/>
      <c r="M24" s="154"/>
    </row>
    <row r="25" spans="1:13" ht="14.1" customHeight="1" x14ac:dyDescent="0.25">
      <c r="A25" s="22"/>
      <c r="B25" s="128"/>
      <c r="C25" s="251" t="s">
        <v>22</v>
      </c>
      <c r="D25" s="290">
        <v>41189</v>
      </c>
      <c r="E25" s="375">
        <v>39029</v>
      </c>
      <c r="F25" s="375">
        <v>77.50367</v>
      </c>
      <c r="G25" s="375">
        <v>38526.446089999998</v>
      </c>
      <c r="H25" s="375">
        <v>1130</v>
      </c>
      <c r="I25" s="375">
        <f>E25-G25+H25</f>
        <v>1632.5539100000024</v>
      </c>
      <c r="J25" s="375">
        <v>42008.115949999999</v>
      </c>
      <c r="K25" s="126"/>
      <c r="L25" s="154"/>
      <c r="M25" s="154"/>
    </row>
    <row r="26" spans="1:13" ht="14.1" customHeight="1" x14ac:dyDescent="0.25">
      <c r="A26" s="22"/>
      <c r="B26" s="128"/>
      <c r="C26" s="251" t="s">
        <v>59</v>
      </c>
      <c r="D26" s="290">
        <v>45257</v>
      </c>
      <c r="E26" s="375">
        <v>41911</v>
      </c>
      <c r="F26" s="375">
        <v>34.040790000000001</v>
      </c>
      <c r="G26" s="375">
        <v>39230.842579999997</v>
      </c>
      <c r="H26" s="375">
        <v>1214</v>
      </c>
      <c r="I26" s="375">
        <f>E26-G26+H26</f>
        <v>3894.1574200000032</v>
      </c>
      <c r="J26" s="375">
        <v>40732.487930000003</v>
      </c>
      <c r="K26" s="126"/>
      <c r="L26" s="154"/>
      <c r="M26" s="154"/>
    </row>
    <row r="27" spans="1:13" ht="14.1" customHeight="1" x14ac:dyDescent="0.25">
      <c r="A27" s="22"/>
      <c r="B27" s="128"/>
      <c r="C27" s="251" t="s">
        <v>60</v>
      </c>
      <c r="D27" s="290">
        <v>42190</v>
      </c>
      <c r="E27" s="375">
        <v>42357</v>
      </c>
      <c r="F27" s="375">
        <v>72.472999999999999</v>
      </c>
      <c r="G27" s="375">
        <v>40453.022349999999</v>
      </c>
      <c r="H27" s="375">
        <v>1452</v>
      </c>
      <c r="I27" s="375">
        <f>E27-G27+H27</f>
        <v>3355.9776500000007</v>
      </c>
      <c r="J27" s="375">
        <v>38864.572242000002</v>
      </c>
      <c r="K27" s="126"/>
      <c r="L27" s="154"/>
      <c r="M27" s="154"/>
    </row>
    <row r="28" spans="1:13" ht="14.1" customHeight="1" x14ac:dyDescent="0.25">
      <c r="A28" s="22"/>
      <c r="B28" s="128"/>
      <c r="C28" s="251" t="s">
        <v>82</v>
      </c>
      <c r="D28" s="290">
        <v>30699</v>
      </c>
      <c r="E28" s="375">
        <v>28468</v>
      </c>
      <c r="F28" s="375">
        <v>22.971060000000001</v>
      </c>
      <c r="G28" s="375">
        <v>27436.44542</v>
      </c>
      <c r="H28" s="375">
        <v>1067</v>
      </c>
      <c r="I28" s="375">
        <f>E28-G28+H28</f>
        <v>2098.55458</v>
      </c>
      <c r="J28" s="375">
        <v>28506.471925999998</v>
      </c>
      <c r="K28" s="126"/>
      <c r="L28" s="154"/>
      <c r="M28" s="154"/>
    </row>
    <row r="29" spans="1:13" ht="14.1" customHeight="1" x14ac:dyDescent="0.25">
      <c r="A29" s="22"/>
      <c r="B29" s="128"/>
      <c r="C29" s="251" t="s">
        <v>83</v>
      </c>
      <c r="D29" s="290">
        <v>15270</v>
      </c>
      <c r="E29" s="375">
        <v>13586</v>
      </c>
      <c r="F29" s="375">
        <v>60</v>
      </c>
      <c r="G29" s="375">
        <f>H25+H26+H27+H28</f>
        <v>4863</v>
      </c>
      <c r="H29" s="375"/>
      <c r="I29" s="375">
        <f>E29-G29</f>
        <v>8723</v>
      </c>
      <c r="J29" s="375">
        <v>4702</v>
      </c>
      <c r="K29" s="126"/>
      <c r="L29" s="154"/>
      <c r="M29" s="154"/>
    </row>
    <row r="30" spans="1:13" ht="14.1" customHeight="1" x14ac:dyDescent="0.25">
      <c r="A30" s="23"/>
      <c r="B30" s="127"/>
      <c r="C30" s="252" t="s">
        <v>18</v>
      </c>
      <c r="D30" s="289">
        <v>27917</v>
      </c>
      <c r="E30" s="374">
        <v>28138</v>
      </c>
      <c r="F30" s="374">
        <v>146.38200000000001</v>
      </c>
      <c r="G30" s="374">
        <v>18876.785950000001</v>
      </c>
      <c r="H30" s="374"/>
      <c r="I30" s="374">
        <f>E30-G30</f>
        <v>9261.2140499999987</v>
      </c>
      <c r="J30" s="374">
        <v>15082.922339999999</v>
      </c>
      <c r="K30" s="126"/>
      <c r="L30" s="154"/>
      <c r="M30" s="154"/>
    </row>
    <row r="31" spans="1:13" ht="14.1" customHeight="1" x14ac:dyDescent="0.25">
      <c r="A31" s="23"/>
      <c r="B31" s="127"/>
      <c r="C31" s="252" t="s">
        <v>81</v>
      </c>
      <c r="D31" s="289">
        <f>D32+D33</f>
        <v>20712</v>
      </c>
      <c r="E31" s="374">
        <f>E32+E33</f>
        <v>20293</v>
      </c>
      <c r="F31" s="374">
        <f>F32</f>
        <v>32</v>
      </c>
      <c r="G31" s="374">
        <f>G32</f>
        <v>19479</v>
      </c>
      <c r="H31" s="374"/>
      <c r="I31" s="374">
        <f>I32+I33</f>
        <v>814</v>
      </c>
      <c r="J31" s="374">
        <f>J32</f>
        <v>18453</v>
      </c>
      <c r="K31" s="126"/>
      <c r="L31" s="154"/>
      <c r="M31" s="154"/>
    </row>
    <row r="32" spans="1:13" ht="14.1" customHeight="1" x14ac:dyDescent="0.25">
      <c r="A32" s="22"/>
      <c r="B32" s="128"/>
      <c r="C32" s="251" t="s">
        <v>10</v>
      </c>
      <c r="D32" s="290">
        <v>18842</v>
      </c>
      <c r="E32" s="375">
        <v>18423</v>
      </c>
      <c r="F32" s="375">
        <f>61-F36</f>
        <v>32</v>
      </c>
      <c r="G32" s="375">
        <f>22546-G36</f>
        <v>19479</v>
      </c>
      <c r="H32" s="375">
        <v>855</v>
      </c>
      <c r="I32" s="375">
        <f>E32-G32+H32</f>
        <v>-201</v>
      </c>
      <c r="J32" s="375">
        <f>21786-J36</f>
        <v>18453</v>
      </c>
      <c r="K32" s="126"/>
      <c r="L32" s="154"/>
      <c r="M32" s="154"/>
    </row>
    <row r="33" spans="1:13" ht="14.1" customHeight="1" thickBot="1" x14ac:dyDescent="0.3">
      <c r="A33" s="22"/>
      <c r="B33" s="128"/>
      <c r="C33" s="297" t="s">
        <v>84</v>
      </c>
      <c r="D33" s="291">
        <v>1870</v>
      </c>
      <c r="E33" s="376">
        <v>1870</v>
      </c>
      <c r="F33" s="376">
        <v>10</v>
      </c>
      <c r="G33" s="376">
        <f>H32</f>
        <v>855</v>
      </c>
      <c r="H33" s="376"/>
      <c r="I33" s="376">
        <f t="shared" ref="I33:I38" si="0">E33-G33</f>
        <v>1015</v>
      </c>
      <c r="J33" s="376">
        <v>578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9">
        <v>2500</v>
      </c>
      <c r="E34" s="377">
        <v>2500</v>
      </c>
      <c r="F34" s="377"/>
      <c r="G34" s="377">
        <v>1514.2737999999999</v>
      </c>
      <c r="H34" s="377"/>
      <c r="I34" s="377">
        <f t="shared" si="0"/>
        <v>985.72620000000006</v>
      </c>
      <c r="J34" s="377">
        <v>2832.7816320000002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2">
        <v>933</v>
      </c>
      <c r="E35" s="377">
        <v>933</v>
      </c>
      <c r="F35" s="377"/>
      <c r="G35" s="377">
        <v>451.89886999999999</v>
      </c>
      <c r="H35" s="377"/>
      <c r="I35" s="377">
        <f t="shared" si="0"/>
        <v>481.10113000000001</v>
      </c>
      <c r="J35" s="377">
        <v>458.32035999999999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2">
        <v>3000</v>
      </c>
      <c r="E36" s="378">
        <v>3000</v>
      </c>
      <c r="F36" s="378">
        <v>29</v>
      </c>
      <c r="G36" s="378">
        <v>3067</v>
      </c>
      <c r="H36" s="378"/>
      <c r="I36" s="378">
        <f t="shared" si="0"/>
        <v>-67</v>
      </c>
      <c r="J36" s="378">
        <v>3333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2">
        <v>7000</v>
      </c>
      <c r="E37" s="378">
        <v>7000</v>
      </c>
      <c r="F37" s="378">
        <v>29</v>
      </c>
      <c r="G37" s="378">
        <v>7000</v>
      </c>
      <c r="H37" s="378"/>
      <c r="I37" s="378">
        <f t="shared" si="0"/>
        <v>0</v>
      </c>
      <c r="J37" s="378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2">
        <v>0</v>
      </c>
      <c r="E38" s="378">
        <v>0</v>
      </c>
      <c r="F38" s="378"/>
      <c r="G38" s="378">
        <v>44</v>
      </c>
      <c r="H38" s="378"/>
      <c r="I38" s="378">
        <f t="shared" si="0"/>
        <v>-44</v>
      </c>
      <c r="J38" s="378">
        <v>-21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3">
        <f>D20+D23+D34+D35+D36+D37+D38</f>
        <v>343377</v>
      </c>
      <c r="E39" s="340">
        <f>E20+E23+E34+E35+E36+E37+E38</f>
        <v>333191</v>
      </c>
      <c r="F39" s="340">
        <f>F20+F23+F34+F35+F37+F38+F36</f>
        <v>1058.53117</v>
      </c>
      <c r="G39" s="340">
        <f>G20+G23+G34+G35+G36+G37+G38</f>
        <v>255090.28430999999</v>
      </c>
      <c r="H39" s="340">
        <f>H25+H26+H27+H28+H32</f>
        <v>5718</v>
      </c>
      <c r="I39" s="340">
        <f>I20+I23+I34+I35+I36+I37+I38</f>
        <v>78100.715690000012</v>
      </c>
      <c r="J39" s="340">
        <f>J20+J23+J34+J35+J36+J37+J38</f>
        <v>246570.10769999999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2"/>
      <c r="K40" s="321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3"/>
      <c r="E44" s="303"/>
      <c r="F44" s="303"/>
      <c r="G44" s="304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406" t="s">
        <v>2</v>
      </c>
      <c r="D49" s="407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2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2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2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2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3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197"/>
      <c r="M55" s="197"/>
    </row>
    <row r="56" spans="2:13" s="3" customFormat="1" ht="63.75" thickBot="1" x14ac:dyDescent="0.3">
      <c r="B56" s="140"/>
      <c r="C56" s="176" t="s">
        <v>19</v>
      </c>
      <c r="D56" s="394" t="s">
        <v>20</v>
      </c>
      <c r="E56" s="328" t="str">
        <f>F19</f>
        <v>LANDET KVANTUM UKE 28</v>
      </c>
      <c r="F56" s="176" t="str">
        <f>G19</f>
        <v>LANDET KVANTUM T.O.M UKE 28</v>
      </c>
      <c r="G56" s="379" t="str">
        <f>I19</f>
        <v>RESTKVOTER</v>
      </c>
      <c r="H56" s="176" t="str">
        <f>J19</f>
        <v>LANDET KVANTUM T.O.M. UKE 28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5" t="s">
        <v>32</v>
      </c>
      <c r="D57" s="428">
        <v>5386</v>
      </c>
      <c r="E57" s="391">
        <v>27.147600000000001</v>
      </c>
      <c r="F57" s="366">
        <v>925.79741000000001</v>
      </c>
      <c r="G57" s="430">
        <f>D57-F57-F58</f>
        <v>3343.7669900000001</v>
      </c>
      <c r="H57" s="366">
        <v>786.35431000000005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29"/>
      <c r="E58" s="392">
        <v>20.713550000000001</v>
      </c>
      <c r="F58" s="386">
        <v>1116.4356</v>
      </c>
      <c r="G58" s="431"/>
      <c r="H58" s="386">
        <v>1086.5658699999999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7">
        <v>200</v>
      </c>
      <c r="E59" s="393"/>
      <c r="F59" s="387">
        <v>87.188800000000001</v>
      </c>
      <c r="G59" s="380">
        <f>D59-F59</f>
        <v>112.8112</v>
      </c>
      <c r="H59" s="387">
        <v>76.118250000000003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8">
        <v>8078</v>
      </c>
      <c r="E60" s="324">
        <f>E61+E62+E63</f>
        <v>0</v>
      </c>
      <c r="F60" s="388">
        <f>F61+F62+F63</f>
        <v>5060.9834000000001</v>
      </c>
      <c r="G60" s="381">
        <f>D60-F60</f>
        <v>3017.0165999999999</v>
      </c>
      <c r="H60" s="388">
        <f>H61+H62+H63</f>
        <v>5390.1084799999999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5"/>
      <c r="E61" s="325"/>
      <c r="F61" s="335">
        <v>2262.8098500000001</v>
      </c>
      <c r="G61" s="382"/>
      <c r="H61" s="335">
        <v>2112.5476699999999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5"/>
      <c r="E62" s="325"/>
      <c r="F62" s="335">
        <v>1606.99881</v>
      </c>
      <c r="G62" s="382"/>
      <c r="H62" s="335">
        <v>2091.857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9"/>
      <c r="E63" s="325"/>
      <c r="F63" s="389">
        <v>1191.1747399999999</v>
      </c>
      <c r="G63" s="383"/>
      <c r="H63" s="389">
        <v>1185.70381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3">
        <v>91</v>
      </c>
      <c r="E64" s="218"/>
      <c r="F64" s="333"/>
      <c r="G64" s="384">
        <f>D64-F64</f>
        <v>91</v>
      </c>
      <c r="H64" s="333"/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6" t="s">
        <v>14</v>
      </c>
      <c r="D65" s="390"/>
      <c r="E65" s="327"/>
      <c r="F65" s="390"/>
      <c r="G65" s="385"/>
      <c r="H65" s="390">
        <v>1.968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40">
        <f>D57+D59+D60+D64</f>
        <v>13755</v>
      </c>
      <c r="E66" s="191">
        <f>E57+E58+E59+E60+E64+E65</f>
        <v>47.861150000000002</v>
      </c>
      <c r="F66" s="340">
        <f>F57+F58+F59+F60+F64+F65</f>
        <v>7190.4052099999999</v>
      </c>
      <c r="G66" s="369">
        <f>D66-F66</f>
        <v>6564.5947900000001</v>
      </c>
      <c r="H66" s="340">
        <f>H57+H58+H59+H60+H64+H65</f>
        <v>7341.1149099999993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7" t="s">
        <v>118</v>
      </c>
      <c r="D67" s="427"/>
      <c r="E67" s="427"/>
      <c r="F67" s="427"/>
      <c r="G67" s="427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17" t="s">
        <v>2</v>
      </c>
      <c r="D74" s="418"/>
      <c r="E74" s="417" t="s">
        <v>20</v>
      </c>
      <c r="F74" s="422"/>
      <c r="G74" s="417" t="s">
        <v>21</v>
      </c>
      <c r="H74" s="418"/>
      <c r="I74" s="154"/>
      <c r="J74" s="154"/>
      <c r="K74" s="113"/>
      <c r="L74" s="134"/>
      <c r="M74" s="134"/>
    </row>
    <row r="75" spans="2:13" ht="15" x14ac:dyDescent="0.25">
      <c r="B75" s="234"/>
      <c r="C75" s="163" t="s">
        <v>27</v>
      </c>
      <c r="D75" s="167">
        <v>105159</v>
      </c>
      <c r="E75" s="235" t="s">
        <v>5</v>
      </c>
      <c r="F75" s="228">
        <v>39146</v>
      </c>
      <c r="G75" s="236" t="s">
        <v>25</v>
      </c>
      <c r="H75" s="228">
        <v>11497</v>
      </c>
      <c r="I75" s="164"/>
      <c r="J75" s="164"/>
      <c r="K75" s="237"/>
      <c r="L75" s="278"/>
      <c r="M75" s="134"/>
    </row>
    <row r="76" spans="2:13" ht="15" x14ac:dyDescent="0.25">
      <c r="B76" s="234"/>
      <c r="C76" s="163" t="s">
        <v>3</v>
      </c>
      <c r="D76" s="167">
        <v>96159</v>
      </c>
      <c r="E76" s="238" t="s">
        <v>6</v>
      </c>
      <c r="F76" s="167">
        <v>65362</v>
      </c>
      <c r="G76" s="236" t="s">
        <v>78</v>
      </c>
      <c r="H76" s="167">
        <v>48756</v>
      </c>
      <c r="I76" s="164"/>
      <c r="J76" s="164"/>
      <c r="K76" s="237"/>
      <c r="L76" s="278"/>
      <c r="M76" s="134"/>
    </row>
    <row r="77" spans="2:13" ht="18" thickBot="1" x14ac:dyDescent="0.3">
      <c r="B77" s="234"/>
      <c r="C77" s="163" t="s">
        <v>125</v>
      </c>
      <c r="D77" s="167">
        <v>13682</v>
      </c>
      <c r="E77" s="163" t="s">
        <v>93</v>
      </c>
      <c r="F77" s="167">
        <v>651</v>
      </c>
      <c r="G77" s="236" t="s">
        <v>79</v>
      </c>
      <c r="H77" s="167">
        <v>5109</v>
      </c>
      <c r="I77" s="164"/>
      <c r="J77" s="164"/>
      <c r="K77" s="237"/>
      <c r="L77" s="278"/>
      <c r="M77" s="134"/>
    </row>
    <row r="78" spans="2:13" ht="14.1" customHeight="1" thickBot="1" x14ac:dyDescent="0.3">
      <c r="B78" s="234"/>
      <c r="C78" s="119" t="s">
        <v>31</v>
      </c>
      <c r="D78" s="168">
        <f>SUM(D75:D77)</f>
        <v>215000</v>
      </c>
      <c r="E78" s="119" t="s">
        <v>7</v>
      </c>
      <c r="F78" s="168">
        <f>SUM(F75:F77)</f>
        <v>105159</v>
      </c>
      <c r="G78" s="119" t="s">
        <v>6</v>
      </c>
      <c r="H78" s="168">
        <f>SUM(H75:H77)</f>
        <v>65362</v>
      </c>
      <c r="I78" s="164"/>
      <c r="J78" s="164"/>
      <c r="K78" s="239"/>
      <c r="L78" s="242"/>
      <c r="M78" s="116"/>
    </row>
    <row r="79" spans="2:13" ht="12" customHeight="1" x14ac:dyDescent="0.25">
      <c r="B79" s="234"/>
      <c r="C79" s="286" t="s">
        <v>126</v>
      </c>
      <c r="D79" s="193"/>
      <c r="E79" s="193"/>
      <c r="F79" s="193"/>
      <c r="G79" s="193"/>
      <c r="H79" s="193"/>
      <c r="I79" s="241"/>
      <c r="J79" s="242"/>
      <c r="K79" s="239"/>
      <c r="L79" s="242"/>
      <c r="M79" s="116"/>
    </row>
    <row r="80" spans="2:13" ht="14.25" customHeight="1" x14ac:dyDescent="0.25">
      <c r="B80" s="234"/>
      <c r="C80" s="426"/>
      <c r="D80" s="426"/>
      <c r="E80" s="426"/>
      <c r="F80" s="426"/>
      <c r="G80" s="426"/>
      <c r="H80" s="426"/>
      <c r="I80" s="241"/>
      <c r="J80" s="242"/>
      <c r="K80" s="239"/>
      <c r="L80" s="242"/>
      <c r="M80" s="116"/>
    </row>
    <row r="81" spans="1:13" ht="6" customHeight="1" thickBot="1" x14ac:dyDescent="0.3">
      <c r="B81" s="234"/>
      <c r="C81" s="426"/>
      <c r="D81" s="426"/>
      <c r="E81" s="426"/>
      <c r="F81" s="426"/>
      <c r="G81" s="426"/>
      <c r="H81" s="426"/>
      <c r="I81" s="242"/>
      <c r="J81" s="242"/>
      <c r="K81" s="239"/>
      <c r="L81" s="242"/>
      <c r="M81" s="116"/>
    </row>
    <row r="82" spans="1:13" ht="14.1" customHeight="1" x14ac:dyDescent="0.25">
      <c r="B82" s="423" t="s">
        <v>8</v>
      </c>
      <c r="C82" s="424"/>
      <c r="D82" s="424"/>
      <c r="E82" s="424"/>
      <c r="F82" s="424"/>
      <c r="G82" s="424"/>
      <c r="H82" s="424"/>
      <c r="I82" s="424"/>
      <c r="J82" s="424"/>
      <c r="K82" s="425"/>
      <c r="L82" s="279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6" t="s">
        <v>70</v>
      </c>
      <c r="E84" s="176" t="s">
        <v>98</v>
      </c>
      <c r="F84" s="176" t="str">
        <f>F19</f>
        <v>LANDET KVANTUM UKE 28</v>
      </c>
      <c r="G84" s="176" t="str">
        <f>G19</f>
        <v>LANDET KVANTUM T.O.M UKE 28</v>
      </c>
      <c r="H84" s="176" t="str">
        <f>I19</f>
        <v>RESTKVOTER</v>
      </c>
      <c r="I84" s="176" t="str">
        <f>J19</f>
        <v>LANDET KVANTUM T.O.M. UKE 28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8" t="s">
        <v>16</v>
      </c>
      <c r="D85" s="287">
        <f>D87+D86</f>
        <v>40215</v>
      </c>
      <c r="E85" s="371">
        <f>E87+E86</f>
        <v>38762</v>
      </c>
      <c r="F85" s="371">
        <f>F87+F86</f>
        <v>36.451799999999999</v>
      </c>
      <c r="G85" s="371">
        <f>G86+G87</f>
        <v>25413.9306</v>
      </c>
      <c r="H85" s="371">
        <f>H86+H87</f>
        <v>13348.069399999998</v>
      </c>
      <c r="I85" s="371">
        <f>I86+I87</f>
        <v>28532.38882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6" t="s">
        <v>12</v>
      </c>
      <c r="D86" s="288">
        <v>39465</v>
      </c>
      <c r="E86" s="372">
        <v>37937</v>
      </c>
      <c r="F86" s="372">
        <v>35.879199999999997</v>
      </c>
      <c r="G86" s="372">
        <v>25174.007000000001</v>
      </c>
      <c r="H86" s="372">
        <f>E86-G86</f>
        <v>12762.992999999999</v>
      </c>
      <c r="I86" s="372">
        <v>28164.55387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9" t="s">
        <v>11</v>
      </c>
      <c r="D87" s="295">
        <v>750</v>
      </c>
      <c r="E87" s="373">
        <v>825</v>
      </c>
      <c r="F87" s="373">
        <v>0.5726</v>
      </c>
      <c r="G87" s="373">
        <v>239.92359999999999</v>
      </c>
      <c r="H87" s="373">
        <f>E87-G87</f>
        <v>585.07640000000004</v>
      </c>
      <c r="I87" s="373">
        <v>367.83494999999999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5" t="s">
        <v>17</v>
      </c>
      <c r="D88" s="287">
        <f t="shared" ref="D88" si="1">D89+D94+D95</f>
        <v>67105</v>
      </c>
      <c r="E88" s="371">
        <f t="shared" ref="E88:I88" si="2">E89+E94+E95</f>
        <v>70774</v>
      </c>
      <c r="F88" s="371">
        <f t="shared" si="2"/>
        <v>354.14040999999997</v>
      </c>
      <c r="G88" s="371">
        <f t="shared" si="2"/>
        <v>33193.598319999997</v>
      </c>
      <c r="H88" s="371">
        <f>H89+H94+H95</f>
        <v>37580.401680000003</v>
      </c>
      <c r="I88" s="371">
        <f t="shared" si="2"/>
        <v>35105.604179999995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2" t="s">
        <v>80</v>
      </c>
      <c r="D89" s="289">
        <f t="shared" ref="D89" si="3">D90+D91+D92+D93</f>
        <v>50046</v>
      </c>
      <c r="E89" s="374">
        <f t="shared" ref="E89:I89" si="4">E90+E91+E92+E93</f>
        <v>54332</v>
      </c>
      <c r="F89" s="374">
        <f t="shared" si="4"/>
        <v>282.76920000000001</v>
      </c>
      <c r="G89" s="374">
        <f t="shared" si="4"/>
        <v>25998.331579999998</v>
      </c>
      <c r="H89" s="374">
        <f>H90+H91+H92+H93</f>
        <v>28333.668420000002</v>
      </c>
      <c r="I89" s="374">
        <f t="shared" si="4"/>
        <v>26942.206910000001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51" t="s">
        <v>22</v>
      </c>
      <c r="D90" s="290">
        <v>13337</v>
      </c>
      <c r="E90" s="375">
        <v>14884</v>
      </c>
      <c r="F90" s="375">
        <v>97.251499999999993</v>
      </c>
      <c r="G90" s="375">
        <v>3454.2448100000001</v>
      </c>
      <c r="H90" s="375">
        <f t="shared" ref="H90:H98" si="5">E90-G90</f>
        <v>11429.75519</v>
      </c>
      <c r="I90" s="375">
        <v>3729.08898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51" t="s">
        <v>23</v>
      </c>
      <c r="D91" s="290">
        <v>13743</v>
      </c>
      <c r="E91" s="375">
        <v>15259</v>
      </c>
      <c r="F91" s="375">
        <v>40.064219999999999</v>
      </c>
      <c r="G91" s="375">
        <v>7722.3953099999999</v>
      </c>
      <c r="H91" s="375">
        <f t="shared" si="5"/>
        <v>7536.6046900000001</v>
      </c>
      <c r="I91" s="375">
        <v>7880.0311000000002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51" t="s">
        <v>24</v>
      </c>
      <c r="D92" s="290">
        <v>14275</v>
      </c>
      <c r="E92" s="375">
        <v>15859</v>
      </c>
      <c r="F92" s="375">
        <v>139.00996000000001</v>
      </c>
      <c r="G92" s="375">
        <v>8769.25396</v>
      </c>
      <c r="H92" s="375">
        <f t="shared" si="5"/>
        <v>7089.74604</v>
      </c>
      <c r="I92" s="375">
        <v>9009.9539000000004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51" t="s">
        <v>82</v>
      </c>
      <c r="D93" s="290">
        <v>8691</v>
      </c>
      <c r="E93" s="375">
        <v>8330</v>
      </c>
      <c r="F93" s="375">
        <v>6.4435200000000004</v>
      </c>
      <c r="G93" s="375">
        <v>6052.4375</v>
      </c>
      <c r="H93" s="375">
        <f t="shared" si="5"/>
        <v>2277.5625</v>
      </c>
      <c r="I93" s="375">
        <v>6323.1329299999998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2" t="s">
        <v>29</v>
      </c>
      <c r="D94" s="289">
        <v>11810</v>
      </c>
      <c r="E94" s="374">
        <v>11135</v>
      </c>
      <c r="F94" s="374">
        <v>50.883000000000003</v>
      </c>
      <c r="G94" s="374">
        <v>6163.5235899999998</v>
      </c>
      <c r="H94" s="374">
        <f t="shared" si="5"/>
        <v>4971.4764100000002</v>
      </c>
      <c r="I94" s="374">
        <v>7258.9002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3" t="s">
        <v>79</v>
      </c>
      <c r="D95" s="294">
        <v>5249</v>
      </c>
      <c r="E95" s="395">
        <v>5307</v>
      </c>
      <c r="F95" s="395">
        <v>20.488209999999999</v>
      </c>
      <c r="G95" s="395">
        <v>1031.74315</v>
      </c>
      <c r="H95" s="395">
        <f t="shared" si="5"/>
        <v>4275.2568499999998</v>
      </c>
      <c r="I95" s="395">
        <v>904.49707000000001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9">
        <v>351</v>
      </c>
      <c r="E96" s="377">
        <v>351</v>
      </c>
      <c r="F96" s="377"/>
      <c r="G96" s="377">
        <v>9.4123000000000001</v>
      </c>
      <c r="H96" s="377">
        <f t="shared" si="5"/>
        <v>341.58769999999998</v>
      </c>
      <c r="I96" s="377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2">
        <v>300</v>
      </c>
      <c r="E97" s="378">
        <v>300</v>
      </c>
      <c r="F97" s="378">
        <v>1</v>
      </c>
      <c r="G97" s="378">
        <v>300</v>
      </c>
      <c r="H97" s="378">
        <f t="shared" si="5"/>
        <v>0</v>
      </c>
      <c r="I97" s="378">
        <v>54.095579999999998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4" t="s">
        <v>115</v>
      </c>
      <c r="D98" s="292"/>
      <c r="E98" s="378"/>
      <c r="F98" s="378"/>
      <c r="G98" s="378">
        <v>9</v>
      </c>
      <c r="H98" s="378">
        <f t="shared" si="5"/>
        <v>-9</v>
      </c>
      <c r="I98" s="378">
        <v>38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3">
        <f>D85+D88+D96+D97+D98</f>
        <v>107971</v>
      </c>
      <c r="E99" s="340">
        <f>E85+E88+E96+E97+E98</f>
        <v>110187</v>
      </c>
      <c r="F99" s="340">
        <f t="shared" ref="F99:G99" si="6">F85+F88+F96+F97+F98</f>
        <v>391.59220999999997</v>
      </c>
      <c r="G99" s="340">
        <f t="shared" si="6"/>
        <v>58925.941220000001</v>
      </c>
      <c r="H99" s="340">
        <f>H85+H88+H96+H97+H98</f>
        <v>51261.058779999999</v>
      </c>
      <c r="I99" s="340">
        <f>I85+I88+I96+I97+I98</f>
        <v>63747.968639999999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4" t="s">
        <v>1</v>
      </c>
      <c r="C106" s="415"/>
      <c r="D106" s="415"/>
      <c r="E106" s="415"/>
      <c r="F106" s="415"/>
      <c r="G106" s="415"/>
      <c r="H106" s="415"/>
      <c r="I106" s="415"/>
      <c r="J106" s="415"/>
      <c r="K106" s="416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17" t="s">
        <v>2</v>
      </c>
      <c r="D108" s="418"/>
      <c r="E108" s="417" t="s">
        <v>20</v>
      </c>
      <c r="F108" s="418"/>
      <c r="G108" s="417" t="s">
        <v>21</v>
      </c>
      <c r="H108" s="418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8">
        <v>56470</v>
      </c>
      <c r="G109" s="163" t="s">
        <v>25</v>
      </c>
      <c r="H109" s="228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3"/>
      <c r="D112" s="311"/>
      <c r="E112" s="311" t="s">
        <v>77</v>
      </c>
      <c r="F112" s="167">
        <v>3861</v>
      </c>
      <c r="G112" s="11"/>
      <c r="H112" s="31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2" t="s">
        <v>7</v>
      </c>
      <c r="F113" s="168">
        <f>F109+F110+F111+F112</f>
        <v>156482</v>
      </c>
      <c r="G113" s="119" t="s">
        <v>6</v>
      </c>
      <c r="H113" s="31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28</v>
      </c>
      <c r="G118" s="176" t="str">
        <f>G19</f>
        <v>LANDET KVANTUM T.O.M UKE 28</v>
      </c>
      <c r="H118" s="176" t="str">
        <f>I19</f>
        <v>RESTKVOTER</v>
      </c>
      <c r="I118" s="341" t="str">
        <f>J19</f>
        <v>LANDET KVANTUM T.O.M. UKE 28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5" t="s">
        <v>74</v>
      </c>
      <c r="D119" s="220">
        <f t="shared" ref="D119:E119" si="7">D120+D121+D122</f>
        <v>56470</v>
      </c>
      <c r="E119" s="220">
        <f t="shared" si="7"/>
        <v>52057</v>
      </c>
      <c r="F119" s="329">
        <f t="shared" ref="F119:H119" si="8">F120+F121+F122</f>
        <v>402.00222000000002</v>
      </c>
      <c r="G119" s="329">
        <f t="shared" si="8"/>
        <v>36332.161269999997</v>
      </c>
      <c r="H119" s="329">
        <f t="shared" si="8"/>
        <v>15407.15149</v>
      </c>
      <c r="I119" s="344">
        <f>I120+I121+I122</f>
        <v>32606.965500000002</v>
      </c>
      <c r="J119" s="154"/>
      <c r="K119" s="126"/>
      <c r="L119" s="154"/>
      <c r="M119" s="154"/>
    </row>
    <row r="120" spans="2:13" ht="14.1" customHeight="1" x14ac:dyDescent="0.25">
      <c r="B120" s="9"/>
      <c r="C120" s="246" t="s">
        <v>12</v>
      </c>
      <c r="D120" s="230">
        <v>45176</v>
      </c>
      <c r="E120" s="230">
        <v>41220</v>
      </c>
      <c r="F120" s="330">
        <v>28.661850000000001</v>
      </c>
      <c r="G120" s="330">
        <v>32357.407429999999</v>
      </c>
      <c r="H120" s="330">
        <v>13256.07516</v>
      </c>
      <c r="I120" s="345">
        <v>27180.338790000002</v>
      </c>
      <c r="J120" s="154"/>
      <c r="K120" s="126"/>
      <c r="L120" s="154"/>
      <c r="M120" s="154"/>
    </row>
    <row r="121" spans="2:13" ht="14.1" customHeight="1" x14ac:dyDescent="0.25">
      <c r="B121" s="9"/>
      <c r="C121" s="246" t="s">
        <v>11</v>
      </c>
      <c r="D121" s="230">
        <v>10794</v>
      </c>
      <c r="E121" s="230">
        <v>10337</v>
      </c>
      <c r="F121" s="330">
        <v>373.34037000000001</v>
      </c>
      <c r="G121" s="330">
        <v>3974.7538399999999</v>
      </c>
      <c r="H121" s="330">
        <v>1651.0763300000001</v>
      </c>
      <c r="I121" s="345">
        <v>5426.6267099999995</v>
      </c>
      <c r="J121" s="154"/>
      <c r="K121" s="126"/>
      <c r="L121" s="154"/>
      <c r="M121" s="154"/>
    </row>
    <row r="122" spans="2:13" ht="15.75" thickBot="1" x14ac:dyDescent="0.3">
      <c r="B122" s="9"/>
      <c r="C122" s="247" t="s">
        <v>39</v>
      </c>
      <c r="D122" s="231">
        <v>500</v>
      </c>
      <c r="E122" s="231">
        <v>500</v>
      </c>
      <c r="F122" s="331"/>
      <c r="G122" s="331"/>
      <c r="H122" s="331">
        <f>E122-G122</f>
        <v>500</v>
      </c>
      <c r="I122" s="346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8" t="s">
        <v>38</v>
      </c>
      <c r="D123" s="281">
        <v>38155</v>
      </c>
      <c r="E123" s="281">
        <v>34652</v>
      </c>
      <c r="F123" s="332">
        <v>1662.63815</v>
      </c>
      <c r="G123" s="332">
        <f>17677.55742+1221</f>
        <v>18898.557420000001</v>
      </c>
      <c r="H123" s="332">
        <f>E123-G123</f>
        <v>15753.442579999999</v>
      </c>
      <c r="I123" s="284">
        <v>18022.449619999999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9" t="s">
        <v>17</v>
      </c>
      <c r="D124" s="214">
        <f>D125+D130+D133</f>
        <v>59468</v>
      </c>
      <c r="E124" s="214">
        <f>E125+E130+E133</f>
        <v>53642</v>
      </c>
      <c r="F124" s="333">
        <f>F125+F130+F133</f>
        <v>310.52074000000005</v>
      </c>
      <c r="G124" s="333">
        <f>G133+G130+G125</f>
        <v>32599.392629999998</v>
      </c>
      <c r="H124" s="342">
        <f>H125+H130+H133</f>
        <v>21042.607370000002</v>
      </c>
      <c r="I124" s="300">
        <f>I125+I130+I133</f>
        <v>38543.968410000001</v>
      </c>
      <c r="J124" s="116"/>
      <c r="K124" s="126"/>
      <c r="L124" s="154"/>
      <c r="M124" s="154"/>
    </row>
    <row r="125" spans="2:13" ht="15.75" customHeight="1" x14ac:dyDescent="0.25">
      <c r="B125" s="2"/>
      <c r="C125" s="250" t="s">
        <v>85</v>
      </c>
      <c r="D125" s="306">
        <f>D126+D127+D128+D129</f>
        <v>44969</v>
      </c>
      <c r="E125" s="306">
        <f>E126+E127+E128+E129</f>
        <v>40509</v>
      </c>
      <c r="F125" s="334">
        <f>F126+F127+F128+F129</f>
        <v>227.84343000000001</v>
      </c>
      <c r="G125" s="334">
        <f>G126+G127+G129+G128</f>
        <v>23247.50232</v>
      </c>
      <c r="H125" s="343">
        <f>H126+H127+H128+H129</f>
        <v>17261.49768</v>
      </c>
      <c r="I125" s="347">
        <f>I126+I127+I128+I129</f>
        <v>28547.033759999998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51" t="s">
        <v>22</v>
      </c>
      <c r="D126" s="227">
        <v>11917</v>
      </c>
      <c r="E126" s="227">
        <v>12976</v>
      </c>
      <c r="F126" s="335">
        <v>38.878799999999998</v>
      </c>
      <c r="G126" s="335">
        <v>4925.1962299999996</v>
      </c>
      <c r="H126" s="335">
        <f t="shared" ref="H126:H138" si="9">E126-G126</f>
        <v>8050.8037700000004</v>
      </c>
      <c r="I126" s="348">
        <v>4546.8657700000003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51" t="s">
        <v>23</v>
      </c>
      <c r="D127" s="227">
        <v>12852</v>
      </c>
      <c r="E127" s="227">
        <v>10724</v>
      </c>
      <c r="F127" s="335">
        <v>82.579530000000005</v>
      </c>
      <c r="G127" s="335">
        <f>6597.39228-111</f>
        <v>6486.39228</v>
      </c>
      <c r="H127" s="335">
        <f t="shared" si="9"/>
        <v>4237.60772</v>
      </c>
      <c r="I127" s="348">
        <v>7497.4223199999997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51" t="s">
        <v>24</v>
      </c>
      <c r="D128" s="227">
        <v>11166</v>
      </c>
      <c r="E128" s="227">
        <v>8990</v>
      </c>
      <c r="F128" s="335">
        <v>57.794699999999999</v>
      </c>
      <c r="G128" s="335">
        <f>7275.28171-680</f>
        <v>6595.2817100000002</v>
      </c>
      <c r="H128" s="335">
        <f t="shared" si="9"/>
        <v>2394.7182899999998</v>
      </c>
      <c r="I128" s="348">
        <v>8814.3153299999994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51" t="s">
        <v>82</v>
      </c>
      <c r="D129" s="227">
        <v>9034</v>
      </c>
      <c r="E129" s="227">
        <v>7819</v>
      </c>
      <c r="F129" s="335">
        <v>48.590400000000002</v>
      </c>
      <c r="G129" s="335">
        <f>5670.6321-430</f>
        <v>5240.6320999999998</v>
      </c>
      <c r="H129" s="335">
        <f t="shared" si="9"/>
        <v>2578.3679000000002</v>
      </c>
      <c r="I129" s="348">
        <v>7688.4303399999999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2" t="s">
        <v>18</v>
      </c>
      <c r="D130" s="221">
        <f>D132+D131</f>
        <v>6380</v>
      </c>
      <c r="E130" s="221">
        <v>5924</v>
      </c>
      <c r="F130" s="336">
        <v>1.1420999999999999</v>
      </c>
      <c r="G130" s="336">
        <v>5707.1950399999996</v>
      </c>
      <c r="H130" s="336">
        <f t="shared" si="9"/>
        <v>216.80496000000039</v>
      </c>
      <c r="I130" s="349">
        <v>6222.5537400000003</v>
      </c>
      <c r="J130" s="39"/>
      <c r="K130" s="126"/>
      <c r="L130" s="154"/>
      <c r="M130" s="154"/>
    </row>
    <row r="131" spans="2:13" ht="14.1" customHeight="1" x14ac:dyDescent="0.25">
      <c r="B131" s="9"/>
      <c r="C131" s="251" t="s">
        <v>40</v>
      </c>
      <c r="D131" s="227">
        <v>5880</v>
      </c>
      <c r="E131" s="227">
        <f>E130-500</f>
        <v>5424</v>
      </c>
      <c r="F131" s="335">
        <v>1.1420999999999999</v>
      </c>
      <c r="G131" s="335">
        <v>5671.4675399999996</v>
      </c>
      <c r="H131" s="335">
        <f t="shared" si="9"/>
        <v>-247.46753999999964</v>
      </c>
      <c r="I131" s="348">
        <v>6171.7776800000001</v>
      </c>
      <c r="J131" s="116"/>
      <c r="K131" s="126"/>
      <c r="L131" s="154"/>
      <c r="M131" s="154"/>
    </row>
    <row r="132" spans="2:13" ht="14.1" customHeight="1" x14ac:dyDescent="0.25">
      <c r="B132" s="20"/>
      <c r="C132" s="251" t="s">
        <v>41</v>
      </c>
      <c r="D132" s="227">
        <v>500</v>
      </c>
      <c r="E132" s="227">
        <v>500</v>
      </c>
      <c r="F132" s="335">
        <f>F130-F131</f>
        <v>0</v>
      </c>
      <c r="G132" s="335">
        <f>G130-G131</f>
        <v>35.727499999999964</v>
      </c>
      <c r="H132" s="335">
        <f t="shared" si="9"/>
        <v>464.27250000000004</v>
      </c>
      <c r="I132" s="348">
        <f>I130-I131</f>
        <v>50.776060000000143</v>
      </c>
      <c r="J132" s="39"/>
      <c r="K132" s="126"/>
      <c r="L132" s="154"/>
      <c r="M132" s="154"/>
    </row>
    <row r="133" spans="2:13" ht="15.75" thickBot="1" x14ac:dyDescent="0.3">
      <c r="B133" s="9"/>
      <c r="C133" s="253" t="s">
        <v>79</v>
      </c>
      <c r="D133" s="243">
        <v>8119</v>
      </c>
      <c r="E133" s="243">
        <v>7209</v>
      </c>
      <c r="F133" s="337">
        <v>81.535210000000006</v>
      </c>
      <c r="G133" s="337">
        <v>3644.6952700000002</v>
      </c>
      <c r="H133" s="337">
        <f t="shared" si="9"/>
        <v>3564.3047299999998</v>
      </c>
      <c r="I133" s="350">
        <v>3774.3809099999999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9" t="s">
        <v>13</v>
      </c>
      <c r="D134" s="214">
        <v>139</v>
      </c>
      <c r="E134" s="214">
        <f>D134</f>
        <v>139</v>
      </c>
      <c r="F134" s="333"/>
      <c r="G134" s="333">
        <v>12.69735</v>
      </c>
      <c r="H134" s="333">
        <f t="shared" si="9"/>
        <v>126.30265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4" t="s">
        <v>42</v>
      </c>
      <c r="D135" s="282">
        <v>250</v>
      </c>
      <c r="E135" s="282">
        <v>250</v>
      </c>
      <c r="F135" s="338"/>
      <c r="G135" s="338">
        <v>207.3338</v>
      </c>
      <c r="H135" s="338">
        <f t="shared" si="9"/>
        <v>42.666200000000003</v>
      </c>
      <c r="I135" s="285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4" t="s">
        <v>65</v>
      </c>
      <c r="D136" s="214">
        <v>2000</v>
      </c>
      <c r="E136" s="214">
        <v>2000</v>
      </c>
      <c r="F136" s="333">
        <v>22</v>
      </c>
      <c r="G136" s="333">
        <v>2000</v>
      </c>
      <c r="H136" s="333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9"/>
      <c r="G137" s="339">
        <v>575</v>
      </c>
      <c r="H137" s="339">
        <f t="shared" si="9"/>
        <v>-575</v>
      </c>
      <c r="I137" s="283">
        <v>231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40">
        <f>F119+F123+F124+F134+F135+F136+F137</f>
        <v>2397.16111</v>
      </c>
      <c r="G138" s="340">
        <f>G119+G123+G124+G134+G135+G136+G137</f>
        <v>90625.142469999992</v>
      </c>
      <c r="H138" s="340">
        <f t="shared" si="9"/>
        <v>52114.857530000008</v>
      </c>
      <c r="I138" s="323">
        <f>I119+I123+I124+I134+I135+I136+I137</f>
        <v>91657.01453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2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406" t="s">
        <v>2</v>
      </c>
      <c r="D148" s="407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5" t="s">
        <v>55</v>
      </c>
      <c r="D149" s="256">
        <v>36219</v>
      </c>
      <c r="E149" s="257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8" t="s">
        <v>67</v>
      </c>
      <c r="D150" s="259">
        <v>13055</v>
      </c>
      <c r="E150" s="257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60" t="s">
        <v>68</v>
      </c>
      <c r="D151" s="259">
        <v>6586</v>
      </c>
      <c r="E151" s="257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61" t="s">
        <v>31</v>
      </c>
      <c r="D152" s="262">
        <f>D149+D150+D151</f>
        <v>55860</v>
      </c>
      <c r="E152" s="257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3" t="s">
        <v>121</v>
      </c>
      <c r="D153" s="264"/>
      <c r="E153" s="264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3" t="s">
        <v>122</v>
      </c>
      <c r="D154" s="264"/>
      <c r="E154" s="264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28</v>
      </c>
      <c r="F157" s="104" t="str">
        <f>G19</f>
        <v>LANDET KVANTUM T.O.M UKE 28</v>
      </c>
      <c r="G157" s="104" t="str">
        <f>I19</f>
        <v>RESTKVOTER</v>
      </c>
      <c r="H157" s="104" t="str">
        <f>J19</f>
        <v>LANDET KVANTUM T.O.M. UKE 28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51">
        <v>2069.1370000000002</v>
      </c>
      <c r="F158" s="354">
        <v>22354.708869999999</v>
      </c>
      <c r="G158" s="354">
        <f>D158-F158</f>
        <v>13730.291130000001</v>
      </c>
      <c r="H158" s="354">
        <v>15785.43967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51">
        <v>1.0032000000000001</v>
      </c>
      <c r="F159" s="354">
        <v>7.91221</v>
      </c>
      <c r="G159" s="354">
        <f>D159-F159</f>
        <v>92.087789999999998</v>
      </c>
      <c r="H159" s="354">
        <v>29.083369999999999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2"/>
      <c r="F160" s="355"/>
      <c r="G160" s="355">
        <f>D160-F160</f>
        <v>34</v>
      </c>
      <c r="H160" s="355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3">
        <f>SUM(E158:E160)</f>
        <v>2070.1402000000003</v>
      </c>
      <c r="F161" s="356">
        <f>SUM(F158:F160)</f>
        <v>22362.621079999997</v>
      </c>
      <c r="G161" s="356">
        <f>D161-F161</f>
        <v>13856.378920000003</v>
      </c>
      <c r="H161" s="356">
        <f>SUM(H158:H160)</f>
        <v>15814.52304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3" t="s">
        <v>1</v>
      </c>
      <c r="C164" s="404"/>
      <c r="D164" s="404"/>
      <c r="E164" s="404"/>
      <c r="F164" s="404"/>
      <c r="G164" s="404"/>
      <c r="H164" s="404"/>
      <c r="I164" s="404"/>
      <c r="J164" s="404"/>
      <c r="K164" s="405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406" t="s">
        <v>2</v>
      </c>
      <c r="D166" s="407"/>
      <c r="E166" s="406" t="s">
        <v>53</v>
      </c>
      <c r="F166" s="407"/>
      <c r="G166" s="406" t="s">
        <v>54</v>
      </c>
      <c r="H166" s="407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5" t="s">
        <v>55</v>
      </c>
      <c r="D167" s="265">
        <v>40823</v>
      </c>
      <c r="E167" s="266" t="s">
        <v>5</v>
      </c>
      <c r="F167" s="267">
        <v>27313</v>
      </c>
      <c r="G167" s="258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8" t="s">
        <v>44</v>
      </c>
      <c r="D168" s="268">
        <v>38310</v>
      </c>
      <c r="E168" s="269" t="s">
        <v>45</v>
      </c>
      <c r="F168" s="270">
        <v>8000</v>
      </c>
      <c r="G168" s="258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8"/>
      <c r="D169" s="268"/>
      <c r="E169" s="269" t="s">
        <v>38</v>
      </c>
      <c r="F169" s="270">
        <v>5500</v>
      </c>
      <c r="G169" s="258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8"/>
      <c r="D170" s="268"/>
      <c r="E170" s="269"/>
      <c r="F170" s="270"/>
      <c r="G170" s="258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71">
        <f>SUM(D167:D170)</f>
        <v>79133</v>
      </c>
      <c r="E171" s="272" t="s">
        <v>57</v>
      </c>
      <c r="F171" s="271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40" t="s">
        <v>92</v>
      </c>
      <c r="D172" s="269"/>
      <c r="E172" s="269"/>
      <c r="F172" s="269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3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408" t="s">
        <v>8</v>
      </c>
      <c r="C175" s="409"/>
      <c r="D175" s="409"/>
      <c r="E175" s="409"/>
      <c r="F175" s="409"/>
      <c r="G175" s="409"/>
      <c r="H175" s="409"/>
      <c r="I175" s="409"/>
      <c r="J175" s="409"/>
      <c r="K175" s="410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28</v>
      </c>
      <c r="G177" s="104" t="str">
        <f>G19</f>
        <v>LANDET KVANTUM T.O.M UKE 28</v>
      </c>
      <c r="H177" s="104" t="str">
        <f>I19</f>
        <v>RESTKVOTER</v>
      </c>
      <c r="I177" s="104" t="str">
        <f>J19</f>
        <v>LANDET KVANTUM T.O.M. UKE 28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7">
        <f>F179+F180+F181+F182</f>
        <v>1612.3136799999997</v>
      </c>
      <c r="G178" s="357">
        <f t="shared" si="11"/>
        <v>10140.379799999999</v>
      </c>
      <c r="H178" s="357">
        <f t="shared" si="11"/>
        <v>20148.620200000001</v>
      </c>
      <c r="I178" s="357">
        <f>I179+I180+I181+I182</f>
        <v>20059.318439999999</v>
      </c>
      <c r="J178" s="79"/>
      <c r="K178" s="57"/>
      <c r="L178" s="189"/>
      <c r="M178" s="189"/>
    </row>
    <row r="179" spans="1:13" ht="14.1" customHeight="1" x14ac:dyDescent="0.25">
      <c r="B179" s="49"/>
      <c r="C179" s="280" t="s">
        <v>72</v>
      </c>
      <c r="D179" s="274">
        <v>16288</v>
      </c>
      <c r="E179" s="274">
        <v>18521</v>
      </c>
      <c r="F179" s="358">
        <v>1362.0089399999999</v>
      </c>
      <c r="G179" s="358">
        <v>6524.1898799999999</v>
      </c>
      <c r="H179" s="358">
        <f t="shared" ref="H179:H184" si="12">E179-G179</f>
        <v>11996.81012</v>
      </c>
      <c r="I179" s="358">
        <v>15068.633449999999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4">
        <v>4239</v>
      </c>
      <c r="E180" s="274">
        <v>4820</v>
      </c>
      <c r="F180" s="358">
        <v>73.29768</v>
      </c>
      <c r="G180" s="358">
        <v>1003.5556800000001</v>
      </c>
      <c r="H180" s="358">
        <f t="shared" si="12"/>
        <v>3816.4443200000001</v>
      </c>
      <c r="I180" s="358">
        <v>1379.42543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4">
        <v>1561</v>
      </c>
      <c r="E181" s="274">
        <v>1617</v>
      </c>
      <c r="F181" s="358">
        <v>17.170660000000002</v>
      </c>
      <c r="G181" s="358">
        <v>1728.28124</v>
      </c>
      <c r="H181" s="358">
        <f t="shared" si="12"/>
        <v>-111.28124000000003</v>
      </c>
      <c r="I181" s="358">
        <v>2078.2367599999998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7" t="s">
        <v>105</v>
      </c>
      <c r="D182" s="308">
        <v>5124</v>
      </c>
      <c r="E182" s="308">
        <v>5331</v>
      </c>
      <c r="F182" s="359">
        <v>159.8364</v>
      </c>
      <c r="G182" s="359">
        <v>884.35299999999995</v>
      </c>
      <c r="H182" s="359">
        <f t="shared" si="12"/>
        <v>4446.6469999999999</v>
      </c>
      <c r="I182" s="359">
        <v>1533.0228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5">
        <v>5500</v>
      </c>
      <c r="E183" s="275">
        <v>5500</v>
      </c>
      <c r="F183" s="360">
        <v>73.056060000000002</v>
      </c>
      <c r="G183" s="360">
        <v>3878.8302800000001</v>
      </c>
      <c r="H183" s="360">
        <f t="shared" si="12"/>
        <v>1621.1697199999999</v>
      </c>
      <c r="I183" s="360">
        <v>4741.5092400000003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7">
        <f>F185+F186</f>
        <v>53.228700000000003</v>
      </c>
      <c r="G184" s="357">
        <f>G185+G186</f>
        <v>2244.0053499999999</v>
      </c>
      <c r="H184" s="357">
        <f t="shared" si="12"/>
        <v>5755.9946500000005</v>
      </c>
      <c r="I184" s="357">
        <f>I185+I186</f>
        <v>1587.1206999999999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4"/>
      <c r="E185" s="274"/>
      <c r="F185" s="358"/>
      <c r="G185" s="358">
        <v>298.24680999999998</v>
      </c>
      <c r="H185" s="358"/>
      <c r="I185" s="358">
        <v>210.73102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61">
        <v>53.228700000000003</v>
      </c>
      <c r="G186" s="361">
        <v>1945.75854</v>
      </c>
      <c r="H186" s="361"/>
      <c r="I186" s="361">
        <v>1376.38968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5">
        <v>10</v>
      </c>
      <c r="E187" s="275">
        <v>10</v>
      </c>
      <c r="F187" s="360"/>
      <c r="G187" s="360">
        <v>0.59865000000000002</v>
      </c>
      <c r="H187" s="360">
        <f>E187-G187</f>
        <v>9.4013500000000008</v>
      </c>
      <c r="I187" s="360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2">
        <v>0.41698000000000002</v>
      </c>
      <c r="G188" s="362">
        <v>42.747010000000003</v>
      </c>
      <c r="H188" s="362">
        <f>E188-G188</f>
        <v>-42.747010000000003</v>
      </c>
      <c r="I188" s="362">
        <v>29.443300000000001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1739.0154199999997</v>
      </c>
      <c r="G189" s="210">
        <f>G178+G183+G184+G187+G188</f>
        <v>16306.561089999997</v>
      </c>
      <c r="H189" s="210">
        <f>H178+H183+H184+H187+H188</f>
        <v>27492.438910000004</v>
      </c>
      <c r="I189" s="396">
        <f>I178+I183+I184+I187+I188</f>
        <v>26417.760079999996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2" t="s">
        <v>73</v>
      </c>
      <c r="D190" s="66"/>
      <c r="E190" s="66"/>
      <c r="F190" s="66"/>
      <c r="G190" s="66"/>
      <c r="H190" s="301"/>
      <c r="I190" s="301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3" t="s">
        <v>104</v>
      </c>
      <c r="D191" s="66"/>
      <c r="E191" s="66"/>
      <c r="F191" s="66"/>
      <c r="G191" s="66"/>
      <c r="H191" s="301"/>
      <c r="I191" s="301"/>
      <c r="J191" s="141"/>
      <c r="K191" s="142"/>
      <c r="L191" s="141"/>
      <c r="M191" s="141"/>
    </row>
    <row r="192" spans="1:13" ht="15.75" thickBot="1" x14ac:dyDescent="0.3">
      <c r="B192" s="58"/>
      <c r="C192" s="320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3" t="s">
        <v>1</v>
      </c>
      <c r="C195" s="404"/>
      <c r="D195" s="404"/>
      <c r="E195" s="404"/>
      <c r="F195" s="404"/>
      <c r="G195" s="404"/>
      <c r="H195" s="404"/>
      <c r="I195" s="404"/>
      <c r="J195" s="404"/>
      <c r="K195" s="405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406" t="s">
        <v>2</v>
      </c>
      <c r="D197" s="407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5" t="s">
        <v>71</v>
      </c>
      <c r="D198" s="256">
        <v>2120</v>
      </c>
      <c r="E198" s="276"/>
      <c r="F198" s="226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8" t="s">
        <v>44</v>
      </c>
      <c r="D199" s="259">
        <v>12216</v>
      </c>
      <c r="E199" s="276"/>
      <c r="F199" s="226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60" t="s">
        <v>28</v>
      </c>
      <c r="D200" s="259">
        <v>382</v>
      </c>
      <c r="E200" s="276"/>
      <c r="F200" s="226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61" t="s">
        <v>31</v>
      </c>
      <c r="D201" s="262">
        <f>SUM(D198:D200)</f>
        <v>14718</v>
      </c>
      <c r="E201" s="276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7" t="s">
        <v>95</v>
      </c>
      <c r="D202" s="269"/>
      <c r="E202" s="269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3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408" t="s">
        <v>8</v>
      </c>
      <c r="C205" s="409"/>
      <c r="D205" s="409"/>
      <c r="E205" s="409"/>
      <c r="F205" s="409"/>
      <c r="G205" s="409"/>
      <c r="H205" s="409"/>
      <c r="I205" s="409"/>
      <c r="J205" s="409"/>
      <c r="K205" s="410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28</v>
      </c>
      <c r="F207" s="104" t="str">
        <f>G19</f>
        <v>LANDET KVANTUM T.O.M UKE 28</v>
      </c>
      <c r="G207" s="104" t="str">
        <f>I19</f>
        <v>RESTKVOTER</v>
      </c>
      <c r="H207" s="104" t="str">
        <f>J19</f>
        <v>LANDET KVANTUM T.O.M. UKE 28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4">
        <v>46.519930000000002</v>
      </c>
      <c r="F208" s="354">
        <v>301.42836</v>
      </c>
      <c r="G208" s="354">
        <f>D208-F208</f>
        <v>398.57164</v>
      </c>
      <c r="H208" s="354">
        <v>492.36041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4">
        <v>9.0312400000000004</v>
      </c>
      <c r="F209" s="354">
        <v>1036.18091</v>
      </c>
      <c r="G209" s="354">
        <f t="shared" ref="G209:G211" si="13">D209-F209</f>
        <v>333.81908999999996</v>
      </c>
      <c r="H209" s="354">
        <v>1826.52001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4"/>
      <c r="F210" s="354">
        <v>1.2104200000000001</v>
      </c>
      <c r="G210" s="354">
        <f t="shared" si="13"/>
        <v>48.789580000000001</v>
      </c>
      <c r="H210" s="354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4"/>
      <c r="F211" s="354">
        <v>2.0574300000000001</v>
      </c>
      <c r="G211" s="354">
        <f t="shared" si="13"/>
        <v>-2.0574300000000001</v>
      </c>
      <c r="H211" s="354">
        <v>3.4605700000000001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6">
        <f>SUM(E208:E211)</f>
        <v>55.551169999999999</v>
      </c>
      <c r="F212" s="356">
        <f>SUM(F208:F211)</f>
        <v>1340.8771200000001</v>
      </c>
      <c r="G212" s="356">
        <f>D212-F212</f>
        <v>779.1228799999999</v>
      </c>
      <c r="H212" s="356">
        <f>H208+H209+H210+H211</f>
        <v>2324.4511299999999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3" t="s">
        <v>1</v>
      </c>
      <c r="C223" s="404"/>
      <c r="D223" s="404"/>
      <c r="E223" s="404"/>
      <c r="F223" s="404"/>
      <c r="G223" s="404"/>
      <c r="H223" s="404"/>
      <c r="I223" s="404"/>
      <c r="J223" s="404"/>
      <c r="K223" s="405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406" t="s">
        <v>2</v>
      </c>
      <c r="D225" s="407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5" t="s">
        <v>71</v>
      </c>
      <c r="D226" s="256">
        <v>5148</v>
      </c>
      <c r="E226" s="276"/>
      <c r="F226" s="226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8" t="s">
        <v>44</v>
      </c>
      <c r="D227" s="259">
        <v>3465</v>
      </c>
      <c r="E227" s="276"/>
      <c r="F227" s="226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8" t="s">
        <v>28</v>
      </c>
      <c r="D228" s="259">
        <v>123</v>
      </c>
      <c r="E228" s="276"/>
      <c r="F228" s="226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61" t="s">
        <v>31</v>
      </c>
      <c r="D229" s="262">
        <f>SUM(D226:D228)</f>
        <v>8736</v>
      </c>
      <c r="E229" s="276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7" t="s">
        <v>107</v>
      </c>
      <c r="D230" s="269"/>
      <c r="E230" s="269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408" t="s">
        <v>8</v>
      </c>
      <c r="C232" s="409"/>
      <c r="D232" s="409"/>
      <c r="E232" s="409"/>
      <c r="F232" s="409"/>
      <c r="G232" s="409"/>
      <c r="H232" s="409"/>
      <c r="I232" s="409"/>
      <c r="J232" s="409"/>
      <c r="K232" s="410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4" t="s">
        <v>87</v>
      </c>
      <c r="D234" s="315" t="s">
        <v>88</v>
      </c>
      <c r="E234" s="314" t="str">
        <f>E207</f>
        <v>LANDET KVANTUM UKE 28</v>
      </c>
      <c r="F234" s="314" t="str">
        <f>F207</f>
        <v>LANDET KVANTUM T.O.M UKE 28</v>
      </c>
      <c r="G234" s="363" t="s">
        <v>62</v>
      </c>
      <c r="H234" s="314" t="str">
        <f>H207</f>
        <v>LANDET KVANTUM T.O.M. UKE 28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400">
        <v>1900</v>
      </c>
      <c r="E235" s="366">
        <f>SUM(E236:E237)</f>
        <v>0</v>
      </c>
      <c r="F235" s="366">
        <f>SUM(F236:F237)</f>
        <v>1914.28793</v>
      </c>
      <c r="G235" s="397">
        <f>D235-F235</f>
        <v>-14.28792999999996</v>
      </c>
      <c r="H235" s="366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6" t="s">
        <v>78</v>
      </c>
      <c r="D236" s="401"/>
      <c r="E236" s="367"/>
      <c r="F236" s="367">
        <v>1555.61869</v>
      </c>
      <c r="G236" s="398"/>
      <c r="H236" s="367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6" t="s">
        <v>79</v>
      </c>
      <c r="D237" s="402"/>
      <c r="E237" s="368"/>
      <c r="F237" s="368">
        <v>358.66924</v>
      </c>
      <c r="G237" s="399"/>
      <c r="H237" s="368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400">
        <v>1624</v>
      </c>
      <c r="E238" s="366">
        <f>SUM(E239:E240)</f>
        <v>73.050399999999996</v>
      </c>
      <c r="F238" s="366">
        <f>SUM(F239:F240)</f>
        <v>902.55204000000003</v>
      </c>
      <c r="G238" s="397">
        <f>D238-F238</f>
        <v>721.44795999999997</v>
      </c>
      <c r="H238" s="366">
        <f>SUM(H239:H240)</f>
        <v>635.04372000000001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6" t="s">
        <v>78</v>
      </c>
      <c r="D239" s="401"/>
      <c r="E239" s="367">
        <v>57.877899999999997</v>
      </c>
      <c r="F239" s="367">
        <v>713.35274000000004</v>
      </c>
      <c r="G239" s="398"/>
      <c r="H239" s="367">
        <v>467.78942000000001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6" t="s">
        <v>79</v>
      </c>
      <c r="D240" s="402"/>
      <c r="E240" s="368">
        <v>15.172499999999999</v>
      </c>
      <c r="F240" s="368">
        <v>189.19929999999999</v>
      </c>
      <c r="G240" s="399"/>
      <c r="H240" s="368">
        <v>167.2543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400">
        <v>1624</v>
      </c>
      <c r="E241" s="366">
        <f>SUM(E242:E243)</f>
        <v>0</v>
      </c>
      <c r="F241" s="366">
        <f>SUM(F242:F243)</f>
        <v>0</v>
      </c>
      <c r="G241" s="397">
        <f>D241-F241</f>
        <v>1624</v>
      </c>
      <c r="H241" s="366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6" t="s">
        <v>78</v>
      </c>
      <c r="D242" s="401"/>
      <c r="E242" s="367"/>
      <c r="F242" s="367"/>
      <c r="G242" s="398"/>
      <c r="H242" s="367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6" t="s">
        <v>79</v>
      </c>
      <c r="D243" s="402"/>
      <c r="E243" s="368"/>
      <c r="F243" s="368"/>
      <c r="G243" s="399"/>
      <c r="H243" s="368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7"/>
      <c r="E244" s="355"/>
      <c r="F244" s="355"/>
      <c r="G244" s="364"/>
      <c r="H244" s="355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8">
        <f>SUM(D235:D244)</f>
        <v>5148</v>
      </c>
      <c r="E245" s="356">
        <f>E235+E238+E241+E244</f>
        <v>73.050399999999996</v>
      </c>
      <c r="F245" s="356">
        <f>F235+F238+F241+F244</f>
        <v>2816.83997</v>
      </c>
      <c r="G245" s="365">
        <f>SUM(G235:G244)</f>
        <v>2331.16003</v>
      </c>
      <c r="H245" s="356">
        <f>H235+H238+H241+H244</f>
        <v>2230.1990700000001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28
&amp;"-,Normal"&amp;11(iht. motatte landings- og sluttsedler fra fiskesalgslagene; alle tallstørrelser i hele tonn)&amp;R14.07.2020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UKE_28_2020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2020-07-01T06:21:30Z</cp:lastPrinted>
  <dcterms:created xsi:type="dcterms:W3CDTF">2011-07-06T12:13:20Z</dcterms:created>
  <dcterms:modified xsi:type="dcterms:W3CDTF">2020-07-14T08:27:22Z</dcterms:modified>
</cp:coreProperties>
</file>