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37\"/>
    </mc:Choice>
  </mc:AlternateContent>
  <bookViews>
    <workbookView xWindow="0" yWindow="0" windowWidth="23040" windowHeight="11052" tabRatio="413"/>
  </bookViews>
  <sheets>
    <sheet name="UKE_37_2017" sheetId="1" r:id="rId1"/>
  </sheets>
  <definedNames>
    <definedName name="Z_14D440E4_F18A_4F78_9989_38C1B133222D_.wvu.Cols" localSheetId="0" hidden="1">UKE_37_2017!#REF!</definedName>
    <definedName name="Z_14D440E4_F18A_4F78_9989_38C1B133222D_.wvu.PrintArea" localSheetId="0" hidden="1">UKE_37_2017!$B$1:$M$214</definedName>
    <definedName name="Z_14D440E4_F18A_4F78_9989_38C1B133222D_.wvu.Rows" localSheetId="0" hidden="1">UKE_37_2017!$326:$1048576,UKE_37_2017!$215:$325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J32" i="1" l="1"/>
  <c r="F25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<sst xmlns="http://schemas.openxmlformats.org/spreadsheetml/2006/main" count="226" uniqueCount="114">
  <si>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</si>
  <si>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</si>
  <si>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</si>
  <si>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</si>
  <si>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</si>
  <si>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</si>
  <si>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</si>
  <si>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</si>
  <si>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</si>
  <si>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</si>
  <si>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</si>
  <si>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</si>
  <si>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</si>
  <si>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</si>
  <si>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</si>
  <si>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</si>
  <si>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</si>
  <si>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</si>
  <si>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</si>
  <si>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</si>
  <si>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</si>
  <si>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</si>
  <si>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</si>
  <si>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</si>
  <si>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</si>
  <si>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</si>
  <si>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</si>
  <si>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</si>
  <si>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</si>
  <si>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</si>
  <si>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</si>
  <si>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</si>
  <si>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</si>
  <si>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</si>
  <si>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</si>
  <si>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</si>
  <si>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</si>
  <si>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</si>
  <si>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</si>
  <si>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</si>
  <si>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</si>
  <si>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</si>
  <si>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</si>
  <si>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</si>
  <si>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</si>
  <si>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</si>
  <si>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</si>
  <si>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</si>
  <si>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</si>
  <si>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</si>
  <si>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</si>
  <si>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</si>
  <si>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</si>
  <si>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</si>
  <si>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</si>
  <si>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</si>
  <si>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</si>
  <si>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</si>
  <si>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</si>
  <si>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</si>
  <si>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</si>
  <si>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</si>
  <si>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</si>
  <si>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</si>
  <si>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</si>
  <si>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</si>
  <si>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</si>
  <si>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</si>
  <si>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</si>
  <si>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</si>
  <si>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</si>
  <si>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</si>
  <si>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</si>
  <si>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</si>
  <si>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</si>
  <si>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</si>
  <si>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</si>
  <si>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</si>
  <si>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</si>
  <si>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</si>
  <si>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</si>
  <si>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</si>
  <si>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</si>
  <si>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</si>
  <si>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</si>
  <si>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</si>
  <si>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</si>
  <si>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</si>
  <si>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</si>
  <si>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</si>
  <si>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</si>
  <si>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</si>
  <si>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</si>
  <si>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</si>
  <si>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</si>
  <si>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</si>
  <si>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</si>
  <si>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</si>
  <si>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</si>
  <si>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</si>
  <si>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</si>
  <si>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</si>
  <si>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</si>
  <si>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</si>
  <si>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</si>
  <si>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</si>
  <si>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</si>
  <si>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</si>
  <si>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</si>
  <si>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t>LANDET KVANTUM UKE 37</t>
  </si>
  <si>
    <t>LANDET KVANTUM T.O.M UKE 37</t>
  </si>
  <si>
    <t>LANDET KVANTUM T.O.M. UKE 37 2016</t>
  </si>
  <si>
    <r>
      <t xml:space="preserve">3 </t>
    </r>
    <r>
      <rPr>
        <sz val="9"/>
        <color theme="1"/>
        <rFont val="Calibri"/>
        <family val="2"/>
      </rPr>
      <t>Registrert rekreasjonsfiske utgjør 1046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</si>
  <si>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375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</si>
</sst>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G4" sqref="G4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3" t="s">
        <v>88</v>
      </c>
      <c r="C2" s="444"/>
      <c r="D2" s="444"/>
      <c r="E2" s="444"/>
      <c r="F2" s="444"/>
      <c r="G2" s="444"/>
      <c r="H2" s="444"/>
      <c r="I2" s="444"/>
      <c r="J2" s="444"/>
      <c r="K2" s="445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3" t="s">
        <v>2</v>
      </c>
      <c r="D9" s="424"/>
      <c r="E9" s="423" t="s">
        <v>20</v>
      </c>
      <c r="F9" s="424"/>
      <c r="G9" s="423" t="s">
        <v>21</v>
      </c>
      <c r="H9" s="424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25" t="s">
        <v>8</v>
      </c>
      <c r="C18" s="426"/>
      <c r="D18" s="426"/>
      <c r="E18" s="426"/>
      <c r="F18" s="426"/>
      <c r="G18" s="426"/>
      <c r="H18" s="426"/>
      <c r="I18" s="426"/>
      <c r="J18" s="426"/>
      <c r="K18" s="427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109</v>
      </c>
      <c r="G20" s="337" t="s">
        <v>110</v>
      </c>
      <c r="H20" s="337" t="s">
        <v>84</v>
      </c>
      <c r="I20" s="337" t="s">
        <v>72</v>
      </c>
      <c r="J20" s="338" t="s">
        <v>111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190.80709999999999</v>
      </c>
      <c r="G21" s="339">
        <f>G22+G23</f>
        <v>84105.825899999996</v>
      </c>
      <c r="H21" s="339"/>
      <c r="I21" s="339">
        <f>I23+I22</f>
        <v>46803.174100000004</v>
      </c>
      <c r="J21" s="340">
        <f>J23+J22</f>
        <v>80968.060799999992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130159</v>
      </c>
      <c r="F22" s="341">
        <v>190.80709999999999</v>
      </c>
      <c r="G22" s="341">
        <v>83602.861799999999</v>
      </c>
      <c r="H22" s="341"/>
      <c r="I22" s="341">
        <f>E22-G22</f>
        <v>46556.138200000001</v>
      </c>
      <c r="J22" s="342">
        <v>80083.719899999996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/>
      <c r="G23" s="343">
        <v>502.96409999999997</v>
      </c>
      <c r="H23" s="343"/>
      <c r="I23" s="341">
        <f>E23-G23</f>
        <v>247.03590000000003</v>
      </c>
      <c r="J23" s="342">
        <v>884.34090000000003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418.77600000000001</v>
      </c>
      <c r="G24" s="339">
        <f>G25+G31+G32</f>
        <v>242305.05595000001</v>
      </c>
      <c r="H24" s="339"/>
      <c r="I24" s="339">
        <f>I25+I31+I32</f>
        <v>26624.944050000002</v>
      </c>
      <c r="J24" s="340">
        <f>J25+J31+J32</f>
        <v>233451.26115000003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379.72410000000002</v>
      </c>
      <c r="G25" s="345">
        <f>G26+G27+G28+G29</f>
        <v>194636.75765000001</v>
      </c>
      <c r="H25" s="345"/>
      <c r="I25" s="345">
        <f>I26+I27+I28+I29+I30</f>
        <v>17524.24235</v>
      </c>
      <c r="J25" s="346">
        <f>J26+J27+J28+J29+J30</f>
        <v>184966.50025000001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42.197000000000003</v>
      </c>
      <c r="G26" s="347">
        <v>48986.791599999997</v>
      </c>
      <c r="H26" s="347">
        <v>1354</v>
      </c>
      <c r="I26" s="347">
        <f>E26-G26+H26</f>
        <v>5428.2084000000032</v>
      </c>
      <c r="J26" s="348">
        <v>47998.249600000003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56.2684</v>
      </c>
      <c r="G27" s="347">
        <v>51756.260999999999</v>
      </c>
      <c r="H27" s="347">
        <v>1691</v>
      </c>
      <c r="I27" s="347">
        <f>E27-G27+H27</f>
        <v>2421.7390000000014</v>
      </c>
      <c r="J27" s="348">
        <v>49748.091200000003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55564</v>
      </c>
      <c r="F28" s="347">
        <v>201.6842</v>
      </c>
      <c r="G28" s="347">
        <v>57059.198100000001</v>
      </c>
      <c r="H28" s="347">
        <v>3626</v>
      </c>
      <c r="I28" s="347">
        <f>E28-G28+H28</f>
        <v>2130.8018999999986</v>
      </c>
      <c r="J28" s="348">
        <v>50821.826050000003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33849</v>
      </c>
      <c r="F29" s="347">
        <v>79.5745</v>
      </c>
      <c r="G29" s="347">
        <v>36834.506950000003</v>
      </c>
      <c r="H29" s="347">
        <v>2226</v>
      </c>
      <c r="I29" s="347">
        <f>E29-G29+H29</f>
        <v>-759.50695000000269</v>
      </c>
      <c r="J29" s="348">
        <v>36398.333400000003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>
        <v>123</v>
      </c>
      <c r="G30" s="347">
        <f>SUM(H26:H29)</f>
        <v>8897</v>
      </c>
      <c r="H30" s="347"/>
      <c r="I30" s="347">
        <f>E30-G30</f>
        <v>8303</v>
      </c>
      <c r="J30" s="346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34484</v>
      </c>
      <c r="F31" s="345"/>
      <c r="G31" s="345">
        <v>21464.552199999998</v>
      </c>
      <c r="H31" s="347"/>
      <c r="I31" s="345">
        <f t="shared" ref="I31" si="0">E31-G31</f>
        <v>13019.447800000002</v>
      </c>
      <c r="J31" s="346">
        <v>18259.982400000001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39.051900000000003</v>
      </c>
      <c r="G32" s="345">
        <f>G33</f>
        <v>26203.7461</v>
      </c>
      <c r="H32" s="347"/>
      <c r="I32" s="345">
        <f>I33+I34</f>
        <v>-3918.7461000000003</v>
      </c>
      <c r="J32" s="346">
        <f>J33</f>
        <v>30224.7785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20185</v>
      </c>
      <c r="F33" s="347">
        <f>39.0519-F37</f>
        <v>39.051900000000003</v>
      </c>
      <c r="G33" s="347">
        <f>29678.7461-G37</f>
        <v>26203.7461</v>
      </c>
      <c r="H33" s="347">
        <v>828</v>
      </c>
      <c r="I33" s="347">
        <f>E33-G33+H33</f>
        <v>-5190.7461000000003</v>
      </c>
      <c r="J33" s="348">
        <v>30224.7785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>
        <v>20</v>
      </c>
      <c r="G34" s="350">
        <f>H33</f>
        <v>828</v>
      </c>
      <c r="H34" s="350"/>
      <c r="I34" s="350">
        <f>E34-G34</f>
        <v>1272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97">
        <v>4000</v>
      </c>
      <c r="E35" s="352">
        <v>4000</v>
      </c>
      <c r="F35" s="352"/>
      <c r="G35" s="352">
        <v>2839.0464499999998</v>
      </c>
      <c r="H35" s="352"/>
      <c r="I35" s="381">
        <f>E35-G35</f>
        <v>1160.9535500000002</v>
      </c>
      <c r="J35" s="382">
        <v>3288.7640500000002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1">
        <f>E36-G36</f>
        <v>277.0684</v>
      </c>
      <c r="J36" s="413">
        <v>386.75599999999997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>
        <v>0</v>
      </c>
      <c r="G37" s="327">
        <v>3475</v>
      </c>
      <c r="H37" s="380"/>
      <c r="I37" s="381">
        <f>E37-G37</f>
        <v>-475</v>
      </c>
      <c r="J37" s="413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6.0846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/>
      <c r="G39" s="327">
        <v>35</v>
      </c>
      <c r="H39" s="327"/>
      <c r="I39" s="381">
        <f t="shared" si="1"/>
        <v>-35</v>
      </c>
      <c r="J39" s="413">
        <v>26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615.66770000000008</v>
      </c>
      <c r="G40" s="199">
        <f>G21+G24+G35+G36+G37+G38+G39</f>
        <v>340169.85990000004</v>
      </c>
      <c r="H40" s="199">
        <f>H26+H27+H28+H29+H33</f>
        <v>9725</v>
      </c>
      <c r="I40" s="308">
        <f>I21+I24+I35+I36+I37+I38+I39</f>
        <v>74356.140100000019</v>
      </c>
      <c r="J40" s="200">
        <f>J21+J24+J35+J36+J37+J38+J39</f>
        <v>325120.842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112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8" t="s">
        <v>1</v>
      </c>
      <c r="C47" s="429"/>
      <c r="D47" s="429"/>
      <c r="E47" s="429"/>
      <c r="F47" s="429"/>
      <c r="G47" s="429"/>
      <c r="H47" s="429"/>
      <c r="I47" s="429"/>
      <c r="J47" s="429"/>
      <c r="K47" s="430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15" t="s">
        <v>2</v>
      </c>
      <c r="D49" s="41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5" t="s">
        <v>8</v>
      </c>
      <c r="C55" s="426"/>
      <c r="D55" s="426"/>
      <c r="E55" s="426"/>
      <c r="F55" s="426"/>
      <c r="G55" s="426"/>
      <c r="H55" s="426"/>
      <c r="I55" s="426"/>
      <c r="J55" s="426"/>
      <c r="K55" s="427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37</v>
      </c>
      <c r="F56" s="196" t="str">
        <f>G20</f>
        <v>LANDET KVANTUM T.O.M UKE 37</v>
      </c>
      <c r="G56" s="196" t="str">
        <f>I20</f>
        <v>RESTKVOTER</v>
      </c>
      <c r="H56" s="197" t="str">
        <f>J20</f>
        <v>LANDET KVANTUM T.O.M. UKE 37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3" t="s">
        <v>35</v>
      </c>
      <c r="D57" s="435"/>
      <c r="E57" s="400">
        <v>3.3077999999999999</v>
      </c>
      <c r="F57" s="358">
        <v>2035.8054</v>
      </c>
      <c r="G57" s="440"/>
      <c r="H57" s="398">
        <v>1218.3529000000001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6"/>
      <c r="E58" s="385"/>
      <c r="F58" s="405">
        <v>1281.3610000000001</v>
      </c>
      <c r="G58" s="441"/>
      <c r="H58" s="360">
        <v>1036.3071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7"/>
      <c r="E59" s="401"/>
      <c r="F59" s="407">
        <v>60.5364</v>
      </c>
      <c r="G59" s="442"/>
      <c r="H59" s="307">
        <v>111.6036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02">
        <f>SUM(E61:E63)</f>
        <v>4.6613999999999995</v>
      </c>
      <c r="F60" s="358">
        <f>F61+F62+F63</f>
        <v>7023.4551999999994</v>
      </c>
      <c r="G60" s="405">
        <f>D60-F60</f>
        <v>76.544800000000578</v>
      </c>
      <c r="H60" s="361">
        <f>H61+H62+H63</f>
        <v>6682.1558999999997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6">
        <v>1.4863999999999999</v>
      </c>
      <c r="F61" s="370">
        <v>2959.1869000000002</v>
      </c>
      <c r="G61" s="370"/>
      <c r="H61" s="371">
        <v>2729.0596999999998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6">
        <v>3.1749999999999998</v>
      </c>
      <c r="F62" s="370">
        <v>2815.1891999999998</v>
      </c>
      <c r="G62" s="370"/>
      <c r="H62" s="371">
        <v>2659.12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7"/>
      <c r="F63" s="388">
        <v>1249.0790999999999</v>
      </c>
      <c r="G63" s="388"/>
      <c r="H63" s="399">
        <v>1293.9762000000001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04"/>
      <c r="F65" s="406">
        <v>615.15179999999998</v>
      </c>
      <c r="G65" s="406"/>
      <c r="H65" s="303">
        <v>494.10860000000002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7.969199999999999</v>
      </c>
      <c r="F66" s="203">
        <f>F57+F58+F59+F60+F64+F65</f>
        <v>11017.062</v>
      </c>
      <c r="G66" s="203">
        <f>D66-F66</f>
        <v>1207.9380000000001</v>
      </c>
      <c r="H66" s="211">
        <f>H57+H58+H59+H60+H64+H65</f>
        <v>9561.9789999999994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8"/>
      <c r="D67" s="438"/>
      <c r="E67" s="438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8" t="s">
        <v>1</v>
      </c>
      <c r="C72" s="429"/>
      <c r="D72" s="429"/>
      <c r="E72" s="429"/>
      <c r="F72" s="429"/>
      <c r="G72" s="429"/>
      <c r="H72" s="429"/>
      <c r="I72" s="429"/>
      <c r="J72" s="429"/>
      <c r="K72" s="430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23" t="s">
        <v>2</v>
      </c>
      <c r="D74" s="424"/>
      <c r="E74" s="423" t="s">
        <v>20</v>
      </c>
      <c r="F74" s="431"/>
      <c r="G74" s="423" t="s">
        <v>21</v>
      </c>
      <c r="H74" s="424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39" t="s">
        <v>97</v>
      </c>
      <c r="D80" s="439"/>
      <c r="E80" s="439"/>
      <c r="F80" s="439"/>
      <c r="G80" s="439"/>
      <c r="H80" s="439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39"/>
      <c r="D81" s="439"/>
      <c r="E81" s="439"/>
      <c r="F81" s="439"/>
      <c r="G81" s="439"/>
      <c r="H81" s="439"/>
      <c r="I81" s="262"/>
      <c r="J81" s="262"/>
      <c r="K81" s="259"/>
      <c r="L81" s="262"/>
      <c r="M81" s="119"/>
    </row>
    <row r="82" spans="1:13" ht="14.1" customHeight="1" x14ac:dyDescent="0.3">
      <c r="B82" s="432" t="s">
        <v>8</v>
      </c>
      <c r="C82" s="433"/>
      <c r="D82" s="433"/>
      <c r="E82" s="433"/>
      <c r="F82" s="433"/>
      <c r="G82" s="433"/>
      <c r="H82" s="433"/>
      <c r="I82" s="433"/>
      <c r="J82" s="433"/>
      <c r="K82" s="434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37</v>
      </c>
      <c r="G84" s="196" t="str">
        <f>G20</f>
        <v>LANDET KVANTUM T.O.M UKE 37</v>
      </c>
      <c r="H84" s="196" t="str">
        <f>I20</f>
        <v>RESTKVOTER</v>
      </c>
      <c r="I84" s="197" t="str">
        <f>J20</f>
        <v>LANDET KVANTUM T.O.M. UKE 37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63.437899999999999</v>
      </c>
      <c r="G85" s="339">
        <f>G86+G87</f>
        <v>45363.748100000004</v>
      </c>
      <c r="H85" s="339">
        <f>H86+H87</f>
        <v>3979.2518999999975</v>
      </c>
      <c r="I85" s="340">
        <f>I86+I87</f>
        <v>37737.580199999997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48593</v>
      </c>
      <c r="F86" s="341">
        <v>63.437899999999999</v>
      </c>
      <c r="G86" s="341">
        <v>45106.762000000002</v>
      </c>
      <c r="H86" s="341">
        <f>E86-G86</f>
        <v>3486.2379999999976</v>
      </c>
      <c r="I86" s="342">
        <v>37456.248699999996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256.98610000000002</v>
      </c>
      <c r="H87" s="343">
        <f>E87-G87</f>
        <v>493.01389999999998</v>
      </c>
      <c r="I87" s="344">
        <v>281.33150000000001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350.03829999999999</v>
      </c>
      <c r="G88" s="339">
        <f t="shared" si="2"/>
        <v>42857.257800000007</v>
      </c>
      <c r="H88" s="339">
        <f>H89+H94+H95</f>
        <v>35525.742199999993</v>
      </c>
      <c r="I88" s="340">
        <f t="shared" si="2"/>
        <v>48308.595999999998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326.17169999999999</v>
      </c>
      <c r="G89" s="345">
        <f t="shared" si="3"/>
        <v>31013.319700000004</v>
      </c>
      <c r="H89" s="345">
        <f>H90+H91+H92+H93</f>
        <v>27936.680299999996</v>
      </c>
      <c r="I89" s="346">
        <f t="shared" si="3"/>
        <v>38983.018799999998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64.363799999999998</v>
      </c>
      <c r="G90" s="347">
        <v>5067.1696000000002</v>
      </c>
      <c r="H90" s="347">
        <f t="shared" ref="H90:H96" si="4">E90-G90</f>
        <v>12263.830399999999</v>
      </c>
      <c r="I90" s="348">
        <v>5867.0343999999996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32.211500000000001</v>
      </c>
      <c r="G91" s="347">
        <v>7774.5343000000003</v>
      </c>
      <c r="H91" s="347">
        <f t="shared" si="4"/>
        <v>8378.4657000000007</v>
      </c>
      <c r="I91" s="348">
        <v>9936.2368000000006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17575</v>
      </c>
      <c r="F92" s="347">
        <v>13.339499999999999</v>
      </c>
      <c r="G92" s="347">
        <v>10403.207</v>
      </c>
      <c r="H92" s="347">
        <f t="shared" si="4"/>
        <v>7171.7929999999997</v>
      </c>
      <c r="I92" s="348">
        <v>11324.048500000001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7891</v>
      </c>
      <c r="F93" s="347">
        <v>216.2569</v>
      </c>
      <c r="G93" s="347">
        <v>7768.4088000000002</v>
      </c>
      <c r="H93" s="347">
        <f t="shared" si="4"/>
        <v>122.59119999999984</v>
      </c>
      <c r="I93" s="348">
        <v>11855.6991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12992</v>
      </c>
      <c r="F94" s="345"/>
      <c r="G94" s="345">
        <v>10253.9373</v>
      </c>
      <c r="H94" s="345">
        <f t="shared" si="4"/>
        <v>2738.0627000000004</v>
      </c>
      <c r="I94" s="346">
        <v>7225.2888000000003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6441</v>
      </c>
      <c r="F95" s="356">
        <v>23.866599999999998</v>
      </c>
      <c r="G95" s="356">
        <v>1590.0008</v>
      </c>
      <c r="H95" s="356">
        <f t="shared" si="4"/>
        <v>4850.9992000000002</v>
      </c>
      <c r="I95" s="357">
        <v>2100.2883999999999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>
        <v>0.36220000000000002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413.83839999999998</v>
      </c>
      <c r="G99" s="414">
        <f t="shared" si="6"/>
        <v>88620.51850000002</v>
      </c>
      <c r="H99" s="226">
        <f>H85+H88+H96+H97+H98</f>
        <v>39714.481499999987</v>
      </c>
      <c r="I99" s="200">
        <f>I85+I88+I96+I97+I98</f>
        <v>86531.318599999984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8" t="s">
        <v>1</v>
      </c>
      <c r="C107" s="429"/>
      <c r="D107" s="429"/>
      <c r="E107" s="429"/>
      <c r="F107" s="429"/>
      <c r="G107" s="429"/>
      <c r="H107" s="429"/>
      <c r="I107" s="429"/>
      <c r="J107" s="429"/>
      <c r="K107" s="430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3" t="s">
        <v>2</v>
      </c>
      <c r="D109" s="424"/>
      <c r="E109" s="423" t="s">
        <v>20</v>
      </c>
      <c r="F109" s="424"/>
      <c r="G109" s="423" t="s">
        <v>21</v>
      </c>
      <c r="H109" s="424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5" t="s">
        <v>8</v>
      </c>
      <c r="C116" s="426"/>
      <c r="D116" s="426"/>
      <c r="E116" s="426"/>
      <c r="F116" s="426"/>
      <c r="G116" s="426"/>
      <c r="H116" s="426"/>
      <c r="I116" s="426"/>
      <c r="J116" s="426"/>
      <c r="K116" s="427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37</v>
      </c>
      <c r="G118" s="196" t="str">
        <f>G20</f>
        <v>LANDET KVANTUM T.O.M UKE 37</v>
      </c>
      <c r="H118" s="196" t="str">
        <f>I20</f>
        <v>RESTKVOTER</v>
      </c>
      <c r="I118" s="197" t="str">
        <f>J20</f>
        <v>LANDET KVANTUM T.O.M. UKE 37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1313.4776999999999</v>
      </c>
      <c r="G119" s="238">
        <f>G120+G121+G122</f>
        <v>31060.730600000003</v>
      </c>
      <c r="H119" s="358">
        <f>E119-G119</f>
        <v>18534.269399999997</v>
      </c>
      <c r="I119" s="361">
        <f>I120+I121+I122</f>
        <v>26963.756700000002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89">
        <v>39955</v>
      </c>
      <c r="F120" s="250">
        <v>1313.4776999999999</v>
      </c>
      <c r="G120" s="250">
        <v>27121.959200000001</v>
      </c>
      <c r="H120" s="362">
        <f t="shared" ref="H120:H126" si="7">E120-G120</f>
        <v>12833.040799999999</v>
      </c>
      <c r="I120" s="363">
        <v>22810.505700000002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89">
        <v>9140</v>
      </c>
      <c r="F121" s="250"/>
      <c r="G121" s="250">
        <v>3938.7714000000001</v>
      </c>
      <c r="H121" s="362">
        <f t="shared" si="7"/>
        <v>5201.2286000000004</v>
      </c>
      <c r="I121" s="363">
        <v>4153.2510000000002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31815</v>
      </c>
      <c r="F123" s="301">
        <v>34.395000000000003</v>
      </c>
      <c r="G123" s="301">
        <v>31121.710999999999</v>
      </c>
      <c r="H123" s="304">
        <f t="shared" si="7"/>
        <v>693.28900000000067</v>
      </c>
      <c r="I123" s="306">
        <v>26652.296600000001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767.70639999999992</v>
      </c>
      <c r="G124" s="231">
        <f>G133+G130+G125</f>
        <v>33819.052199999998</v>
      </c>
      <c r="H124" s="366">
        <f t="shared" si="7"/>
        <v>17608.947800000002</v>
      </c>
      <c r="I124" s="367">
        <f>I125+I130+I133</f>
        <v>38719.196499999998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596.54049999999995</v>
      </c>
      <c r="G125" s="394">
        <f>G126+G127+G129+G128</f>
        <v>25869.167399999998</v>
      </c>
      <c r="H125" s="368">
        <f t="shared" si="7"/>
        <v>12380.832600000002</v>
      </c>
      <c r="I125" s="369">
        <f>I126+I127+I128+I129</f>
        <v>29965.5887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12070</v>
      </c>
      <c r="F126" s="246">
        <v>196.28489999999999</v>
      </c>
      <c r="G126" s="246">
        <v>4515.0452999999998</v>
      </c>
      <c r="H126" s="370">
        <f t="shared" si="7"/>
        <v>7554.9547000000002</v>
      </c>
      <c r="I126" s="371">
        <v>5068.8635000000004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10860</v>
      </c>
      <c r="F127" s="246">
        <v>125.929</v>
      </c>
      <c r="G127" s="246">
        <v>6485.1172999999999</v>
      </c>
      <c r="H127" s="370">
        <f>E127-G127</f>
        <v>4374.8827000000001</v>
      </c>
      <c r="I127" s="371">
        <v>7679.4267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9306</v>
      </c>
      <c r="F128" s="246">
        <v>203.69220000000001</v>
      </c>
      <c r="G128" s="246">
        <v>7482.9933000000001</v>
      </c>
      <c r="H128" s="370">
        <f t="shared" ref="H128:H134" si="8">E128-G128</f>
        <v>1823.0066999999999</v>
      </c>
      <c r="I128" s="371">
        <v>8441.6833000000006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6014</v>
      </c>
      <c r="F129" s="246">
        <v>70.634399999999999</v>
      </c>
      <c r="G129" s="246">
        <v>7386.0114999999996</v>
      </c>
      <c r="H129" s="370">
        <f t="shared" si="8"/>
        <v>-1372.0114999999996</v>
      </c>
      <c r="I129" s="371">
        <v>8775.6152000000002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/>
      <c r="G130" s="239">
        <v>3708.2541999999999</v>
      </c>
      <c r="H130" s="372">
        <f t="shared" si="8"/>
        <v>2361.7458000000001</v>
      </c>
      <c r="I130" s="373">
        <v>3877.6152000000002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235">
        <v>5570</v>
      </c>
      <c r="F131" s="246"/>
      <c r="G131" s="246">
        <v>3653.3818999999999</v>
      </c>
      <c r="H131" s="370">
        <f t="shared" si="8"/>
        <v>1916.6181000000001</v>
      </c>
      <c r="I131" s="371">
        <v>3765.7669000000001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235">
        <v>500</v>
      </c>
      <c r="F132" s="246"/>
      <c r="G132" s="246">
        <f>G130-G131</f>
        <v>54.872299999999996</v>
      </c>
      <c r="H132" s="370">
        <f t="shared" si="8"/>
        <v>445.1277</v>
      </c>
      <c r="I132" s="371">
        <f>I130-I131</f>
        <v>111.84830000000011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3">
        <v>7108</v>
      </c>
      <c r="F133" s="263">
        <v>171.16589999999999</v>
      </c>
      <c r="G133" s="263">
        <v>4241.6306000000004</v>
      </c>
      <c r="H133" s="374">
        <f t="shared" si="8"/>
        <v>2866.3693999999996</v>
      </c>
      <c r="I133" s="375">
        <v>4875.9925999999996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5">
        <f t="shared" si="8"/>
        <v>126.8835</v>
      </c>
      <c r="I134" s="396">
        <v>5.2873999999999999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71</v>
      </c>
      <c r="D135" s="302">
        <v>2000</v>
      </c>
      <c r="E135" s="305">
        <v>2000</v>
      </c>
      <c r="F135" s="302">
        <v>13.6264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29">
        <v>1</v>
      </c>
      <c r="G137" s="229">
        <v>330</v>
      </c>
      <c r="H137" s="240">
        <f>E137-G137</f>
        <v>-330</v>
      </c>
      <c r="I137" s="303">
        <v>391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2130.2055</v>
      </c>
      <c r="G138" s="188">
        <f>G119+G123+G124+G134+G135+G136+G137</f>
        <v>98505.890299999999</v>
      </c>
      <c r="H138" s="203">
        <f>E138-G138</f>
        <v>36714.109700000001</v>
      </c>
      <c r="I138" s="200">
        <f>I119+I123+I124+I134+I135+I136+I137</f>
        <v>94901.764199999991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15" t="s">
        <v>2</v>
      </c>
      <c r="D148" s="41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37</v>
      </c>
      <c r="F157" s="70" t="str">
        <f>G20</f>
        <v>LANDET KVANTUM T.O.M UKE 37</v>
      </c>
      <c r="G157" s="70" t="str">
        <f>I20</f>
        <v>RESTKVOTER</v>
      </c>
      <c r="H157" s="93" t="str">
        <f>J20</f>
        <v>LANDET KVANTUM T.O.M. UKE 37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8.2169000000000008</v>
      </c>
      <c r="F158" s="185">
        <v>14026.224200000001</v>
      </c>
      <c r="G158" s="185">
        <f>D158-F158</f>
        <v>3450.7757999999994</v>
      </c>
      <c r="H158" s="223">
        <v>16005.3986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5.6186999999999996</v>
      </c>
      <c r="G159" s="185">
        <f>D159-F159</f>
        <v>94.381299999999996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8.2169000000000008</v>
      </c>
      <c r="F161" s="187">
        <f>SUM(F158:F160)</f>
        <v>14031.842900000001</v>
      </c>
      <c r="G161" s="187">
        <f>D161-F161</f>
        <v>3568.1570999999985</v>
      </c>
      <c r="H161" s="210">
        <f>SUM(H158:H160)</f>
        <v>16024.8091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15" t="s">
        <v>2</v>
      </c>
      <c r="D166" s="416"/>
      <c r="E166" s="415" t="s">
        <v>56</v>
      </c>
      <c r="F166" s="416"/>
      <c r="G166" s="415" t="s">
        <v>57</v>
      </c>
      <c r="H166" s="416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7" t="s">
        <v>8</v>
      </c>
      <c r="C175" s="418"/>
      <c r="D175" s="418"/>
      <c r="E175" s="418"/>
      <c r="F175" s="418"/>
      <c r="G175" s="418"/>
      <c r="H175" s="418"/>
      <c r="I175" s="418"/>
      <c r="J175" s="418"/>
      <c r="K175" s="419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37</v>
      </c>
      <c r="G177" s="70" t="str">
        <f>G20</f>
        <v>LANDET KVANTUM T.O.M UKE 37</v>
      </c>
      <c r="H177" s="70" t="str">
        <f>I20</f>
        <v>RESTKVOTER</v>
      </c>
      <c r="I177" s="93" t="str">
        <f>J20</f>
        <v>LANDET KVANTUM T.O.M. UKE 37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117.794</v>
      </c>
      <c r="G178" s="232">
        <f t="shared" si="10"/>
        <v>37786.774899999997</v>
      </c>
      <c r="H178" s="312">
        <f t="shared" si="10"/>
        <v>2093.2250999999997</v>
      </c>
      <c r="I178" s="317">
        <f>I179+I180+I181+I182</f>
        <v>21808.795099999999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107</v>
      </c>
      <c r="D179" s="294">
        <v>24096</v>
      </c>
      <c r="E179" s="310">
        <v>25535</v>
      </c>
      <c r="F179" s="294"/>
      <c r="G179" s="294">
        <v>30358.2304</v>
      </c>
      <c r="H179" s="310">
        <f>E179-G179</f>
        <v>-4823.2304000000004</v>
      </c>
      <c r="I179" s="315">
        <v>14145.0856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294">
        <v>27.5322</v>
      </c>
      <c r="G181" s="294">
        <v>1557.3364999999999</v>
      </c>
      <c r="H181" s="310">
        <f t="shared" si="11"/>
        <v>236.66350000000011</v>
      </c>
      <c r="I181" s="315">
        <v>2455.8968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08" t="s">
        <v>49</v>
      </c>
      <c r="D182" s="409">
        <v>5883</v>
      </c>
      <c r="E182" s="410">
        <v>5905</v>
      </c>
      <c r="F182" s="409">
        <v>90.261799999999994</v>
      </c>
      <c r="G182" s="409">
        <v>3488.4322999999999</v>
      </c>
      <c r="H182" s="410">
        <f t="shared" si="11"/>
        <v>2416.5677000000001</v>
      </c>
      <c r="I182" s="411">
        <v>3566.9096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295">
        <v>0.122</v>
      </c>
      <c r="G183" s="295">
        <v>2604.9866000000002</v>
      </c>
      <c r="H183" s="314">
        <f>E183-G183</f>
        <v>2895.0133999999998</v>
      </c>
      <c r="I183" s="319">
        <v>2284.8760000000002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232">
        <f>F185+F186</f>
        <v>35.125100000000003</v>
      </c>
      <c r="G184" s="232">
        <f>G185+G186</f>
        <v>4252.4180999999999</v>
      </c>
      <c r="H184" s="312">
        <f>E184-G184</f>
        <v>3747.5819000000001</v>
      </c>
      <c r="I184" s="317">
        <f>I185+I186</f>
        <v>2547.9494999999997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294">
        <v>16.788699999999999</v>
      </c>
      <c r="G185" s="294">
        <v>1636.4607000000001</v>
      </c>
      <c r="H185" s="310"/>
      <c r="I185" s="315">
        <v>1043.6086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234">
        <v>18.336400000000001</v>
      </c>
      <c r="G186" s="234">
        <v>2615.9573999999998</v>
      </c>
      <c r="H186" s="313"/>
      <c r="I186" s="318">
        <v>1504.3408999999999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295">
        <v>3.7900000000000003E-2</v>
      </c>
      <c r="G187" s="295">
        <v>14.450100000000001</v>
      </c>
      <c r="H187" s="314">
        <f>E187-G187</f>
        <v>-4.4501000000000008</v>
      </c>
      <c r="I187" s="319">
        <v>0.31319999999999998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233">
        <v>7</v>
      </c>
      <c r="G188" s="233">
        <v>37</v>
      </c>
      <c r="H188" s="311">
        <f>D188-G188</f>
        <v>-37</v>
      </c>
      <c r="I188" s="316">
        <v>74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160.07900000000001</v>
      </c>
      <c r="G189" s="188">
        <f>G178+G183+G184+G187+G188</f>
        <v>44695.629699999998</v>
      </c>
      <c r="H189" s="203">
        <f>H178+H183+H184+H187+H188</f>
        <v>8694.3703000000005</v>
      </c>
      <c r="I189" s="200">
        <f>I178+I183+I184+I187+I188</f>
        <v>26715.933799999999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7" t="s">
        <v>108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20" t="s">
        <v>1</v>
      </c>
      <c r="C194" s="421"/>
      <c r="D194" s="421"/>
      <c r="E194" s="421"/>
      <c r="F194" s="421"/>
      <c r="G194" s="421"/>
      <c r="H194" s="421"/>
      <c r="I194" s="421"/>
      <c r="J194" s="421"/>
      <c r="K194" s="422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15" t="s">
        <v>2</v>
      </c>
      <c r="D196" s="41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7" t="s">
        <v>8</v>
      </c>
      <c r="C204" s="418"/>
      <c r="D204" s="418"/>
      <c r="E204" s="418"/>
      <c r="F204" s="418"/>
      <c r="G204" s="418"/>
      <c r="H204" s="418"/>
      <c r="I204" s="418"/>
      <c r="J204" s="418"/>
      <c r="K204" s="419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37</v>
      </c>
      <c r="F206" s="70" t="str">
        <f>G20</f>
        <v>LANDET KVANTUM T.O.M UKE 37</v>
      </c>
      <c r="G206" s="70" t="str">
        <f>I20</f>
        <v>RESTKVOTER</v>
      </c>
      <c r="H206" s="93" t="str">
        <f>J20</f>
        <v>LANDET KVANTUM T.O.M. UKE 37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7.8198999999999996</v>
      </c>
      <c r="F207" s="185">
        <v>826.66740000000004</v>
      </c>
      <c r="G207" s="185"/>
      <c r="H207" s="223">
        <v>1108.0089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13.952</v>
      </c>
      <c r="F208" s="185">
        <v>3037.9607000000001</v>
      </c>
      <c r="G208" s="185"/>
      <c r="H208" s="223">
        <v>3276.2359000000001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0.14990000000000001</v>
      </c>
      <c r="F209" s="186">
        <v>7.6959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21.921799999999998</v>
      </c>
      <c r="F211" s="187">
        <f>SUM(F207:F210)</f>
        <v>3883.6055999999999</v>
      </c>
      <c r="G211" s="187">
        <f>D211-F211</f>
        <v>2401.3944000000001</v>
      </c>
      <c r="H211" s="210">
        <f>H207+H208+H209+H210</f>
        <v>4410.0399000000007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37
&amp;"-,Normal"&amp;11(iht. motatte landings- og sluttsedler fra fiskesalgslagene; alle tallstørrelser i hele tonn)&amp;R19.09.2017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2017-09-05T09:10:39Z</cp:lastPrinted>
  <dcterms:created xsi:type="dcterms:W3CDTF">2011-07-06T12:13:20Z</dcterms:created>
  <dcterms:modified xsi:type="dcterms:W3CDTF">2017-09-19T06:40:16Z</dcterms:modified>
</cp:coreProperties>
</file>