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42_2015" sheetId="1" r:id="rId1"/>
  </sheets>
  <definedNames>
    <definedName name="_xlnm.Print_Area" localSheetId="0">UKE_42_2015!$A$1:$L$217</definedName>
    <definedName name="Z_14D440E4_F18A_4F78_9989_38C1B133222D_.wvu.Cols" localSheetId="0" hidden="1">UKE_42_2015!#REF!</definedName>
    <definedName name="Z_14D440E4_F18A_4F78_9989_38C1B133222D_.wvu.PrintArea" localSheetId="0" hidden="1">UKE_42_2015!$B$1:$L$217</definedName>
    <definedName name="Z_14D440E4_F18A_4F78_9989_38C1B133222D_.wvu.Rows" localSheetId="0" hidden="1">UKE_42_2015!$329:$1048576,UKE_42_2015!$218:$328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94" i="1" l="1"/>
  <c r="E93" i="1"/>
  <c r="F94" i="1"/>
  <c r="F93" i="1"/>
  <c r="F33" i="1"/>
  <c r="F34" i="1"/>
  <c r="F134" i="1" l="1"/>
  <c r="I32" i="1" l="1"/>
  <c r="E92" i="1" l="1"/>
  <c r="F30" i="1"/>
  <c r="F92" i="1" l="1"/>
  <c r="F32" i="1"/>
  <c r="E25" i="1" l="1"/>
  <c r="H134" i="1" l="1"/>
  <c r="G102" i="1" l="1"/>
  <c r="E32" i="1"/>
  <c r="G42" i="1" l="1"/>
  <c r="E134" i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H104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<sst xmlns="http://schemas.openxmlformats.org/spreadsheetml/2006/main" count="232" uniqueCount="116">
  <si>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</si>
  <si>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</si>
  <si>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</si>
  <si>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</si>
  <si>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</si>
  <si>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</si>
  <si>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</si>
  <si>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</si>
  <si>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</si>
  <si>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</si>
  <si>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</si>
  <si>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</si>
  <si>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</si>
  <si>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</si>
  <si>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</si>
  <si>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</si>
  <si>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</si>
  <si>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</si>
  <si>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</si>
  <si>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</si>
  <si>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</si>
  <si>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</si>
  <si>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</si>
  <si>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</si>
  <si>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</si>
  <si>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</si>
  <si>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</si>
  <si>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</si>
  <si>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</si>
  <si>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</si>
  <si>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</si>
  <si>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</si>
  <si>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</si>
  <si>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</si>
  <si>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</si>
  <si>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</si>
  <si>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</si>
  <si>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</si>
  <si>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</si>
  <si>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</si>
  <si>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</si>
  <si>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</si>
  <si>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</si>
  <si>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</si>
  <si>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</si>
  <si>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</si>
  <si>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</si>
  <si>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</si>
  <si>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</si>
  <si>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</si>
  <si>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</si>
  <si>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</si>
  <si>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</si>
  <si>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</si>
  <si>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</si>
  <si>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</si>
  <si>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</si>
  <si>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</si>
  <si>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</si>
  <si>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</si>
  <si>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</si>
  <si>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</si>
  <si>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</si>
  <si>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</si>
  <si>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</si>
  <si>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</si>
  <si>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</si>
  <si>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</si>
  <si>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</si>
  <si>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</si>
  <si>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</si>
  <si>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</si>
  <si>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</si>
  <si>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</si>
  <si>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</si>
  <si>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</si>
  <si>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</si>
  <si>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</si>
  <si>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</si>
  <si>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</si>
  <si>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</si>
  <si>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</si>
  <si>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</si>
  <si>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</si>
  <si>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</si>
  <si>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</si>
  <si>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</si>
  <si>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</si>
  <si>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</si>
  <si>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</si>
  <si>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</si>
  <si>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</si>
  <si>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</si>
  <si>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</si>
  <si>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</si>
  <si>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</si>
  <si>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</si>
  <si>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</si>
  <si>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</si>
  <si>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</si>
  <si>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</si>
  <si>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</si>
  <si>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</si>
  <si>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</si>
  <si>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</si>
  <si>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</si>
  <si>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</si>
  <si>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</si>
  <si>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</si>
  <si>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</si>
  <si>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t>LANDET KVANTUM UKE 42</t>
  </si>
  <si>
    <t>LANDET KVANTUM T.O.M UKE 42</t>
  </si>
  <si>
    <t>LANDET KVANTUM T.O.M. UKE 42 2014</t>
  </si>
  <si>
    <r>
      <t xml:space="preserve">3 </t>
    </r>
    <r>
      <rPr>
        <sz val="9"/>
        <color theme="1"/>
        <rFont val="Calibri"/>
        <family val="2"/>
      </rPr>
      <t>Registrert rekreasjonsfiske utgjør 805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</si>
  <si>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</si>
  <si>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359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</si>
</sst>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G216" sqref="G216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7" t="s">
        <v>95</v>
      </c>
      <c r="C2" s="428"/>
      <c r="D2" s="428"/>
      <c r="E2" s="428"/>
      <c r="F2" s="428"/>
      <c r="G2" s="428"/>
      <c r="H2" s="428"/>
      <c r="I2" s="428"/>
      <c r="J2" s="428"/>
      <c r="K2" s="42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6"/>
      <c r="C7" s="417"/>
      <c r="D7" s="417"/>
      <c r="E7" s="417"/>
      <c r="F7" s="417"/>
      <c r="G7" s="417"/>
      <c r="H7" s="417"/>
      <c r="I7" s="417"/>
      <c r="J7" s="417"/>
      <c r="K7" s="41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3" t="s">
        <v>93</v>
      </c>
      <c r="D16" s="403"/>
      <c r="E16" s="403"/>
      <c r="F16" s="403"/>
      <c r="G16" s="403"/>
      <c r="H16" s="403"/>
      <c r="I16" s="403"/>
      <c r="J16" s="251"/>
      <c r="K16" s="154"/>
      <c r="L16" s="153"/>
    </row>
    <row r="17" spans="1:12" ht="13.5" customHeight="1" thickBot="1" x14ac:dyDescent="0.3">
      <c r="B17" s="155"/>
      <c r="C17" s="404"/>
      <c r="D17" s="404"/>
      <c r="E17" s="404"/>
      <c r="F17" s="404"/>
      <c r="G17" s="404"/>
      <c r="H17" s="404"/>
      <c r="I17" s="404"/>
      <c r="J17" s="252"/>
      <c r="K17" s="157"/>
      <c r="L17" s="146"/>
    </row>
    <row r="18" spans="1:12" ht="17.100000000000001" customHeight="1" x14ac:dyDescent="0.25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104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2329</v>
      </c>
      <c r="F21" s="324">
        <f>F22+F23</f>
        <v>82808</v>
      </c>
      <c r="G21" s="324"/>
      <c r="H21" s="324">
        <f>H23+H22</f>
        <v>47869</v>
      </c>
      <c r="I21" s="329">
        <f>I23+I22</f>
        <v>110898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2329</v>
      </c>
      <c r="F22" s="325">
        <v>81756</v>
      </c>
      <c r="G22" s="325"/>
      <c r="H22" s="325">
        <f>D22-F22</f>
        <v>48171</v>
      </c>
      <c r="I22" s="346">
        <v>109937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/>
      <c r="F23" s="326">
        <v>1052</v>
      </c>
      <c r="G23" s="326"/>
      <c r="H23" s="326">
        <f>D23-F23</f>
        <v>-302</v>
      </c>
      <c r="I23" s="347">
        <v>961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1534</v>
      </c>
      <c r="F24" s="324">
        <f>F25+F31+F32</f>
        <v>251094</v>
      </c>
      <c r="G24" s="324"/>
      <c r="H24" s="324">
        <f>H25+H31+H32</f>
        <v>14220</v>
      </c>
      <c r="I24" s="329">
        <f>I25+I31+I32</f>
        <v>286019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663</v>
      </c>
      <c r="F25" s="327">
        <f>F26+F27+F28+F29</f>
        <v>206042</v>
      </c>
      <c r="G25" s="327"/>
      <c r="H25" s="327">
        <f>H26+H27+H28+H29+H30</f>
        <v>70</v>
      </c>
      <c r="I25" s="330">
        <f>I26+I27+I28+I29+I30</f>
        <v>231540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91</v>
      </c>
      <c r="F26" s="298">
        <v>62767</v>
      </c>
      <c r="G26" s="298">
        <v>4689</v>
      </c>
      <c r="H26" s="298">
        <f>D26-F26+G26</f>
        <v>-5334</v>
      </c>
      <c r="I26" s="300">
        <v>72706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229</v>
      </c>
      <c r="F27" s="298">
        <v>54525</v>
      </c>
      <c r="G27" s="298">
        <v>4114</v>
      </c>
      <c r="H27" s="298">
        <f>D27-F27+G27</f>
        <v>29</v>
      </c>
      <c r="I27" s="300">
        <v>60449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194</v>
      </c>
      <c r="F28" s="298">
        <v>51872</v>
      </c>
      <c r="G28" s="298">
        <v>4562</v>
      </c>
      <c r="H28" s="298">
        <f>D28-F28+G28</f>
        <v>4055</v>
      </c>
      <c r="I28" s="300">
        <v>59836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149</v>
      </c>
      <c r="F29" s="298">
        <v>36878</v>
      </c>
      <c r="G29" s="298">
        <v>2947</v>
      </c>
      <c r="H29" s="298">
        <f>D29-F29+G29</f>
        <v>432</v>
      </c>
      <c r="I29" s="300">
        <v>38549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326</v>
      </c>
      <c r="F30" s="298">
        <f>G26+G27+G28+G29</f>
        <v>16312</v>
      </c>
      <c r="G30" s="298"/>
      <c r="H30" s="298">
        <f>D30-F30</f>
        <v>888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844</v>
      </c>
      <c r="F31" s="327">
        <v>19610</v>
      </c>
      <c r="G31" s="327"/>
      <c r="H31" s="327">
        <f>D31-F31</f>
        <v>14377</v>
      </c>
      <c r="I31" s="330">
        <v>23218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27</v>
      </c>
      <c r="F32" s="327">
        <f>F33</f>
        <v>25442</v>
      </c>
      <c r="G32" s="327"/>
      <c r="H32" s="327">
        <f>H33+H34</f>
        <v>-227</v>
      </c>
      <c r="I32" s="330">
        <f>I33</f>
        <v>31261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v>27</v>
      </c>
      <c r="F33" s="298">
        <f>25901-F37</f>
        <v>25442</v>
      </c>
      <c r="G33" s="298">
        <v>1971</v>
      </c>
      <c r="H33" s="298">
        <f>D33-F33+G33</f>
        <v>-356</v>
      </c>
      <c r="I33" s="300">
        <v>31261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21</v>
      </c>
      <c r="F34" s="328">
        <f>G33</f>
        <v>1971</v>
      </c>
      <c r="G34" s="328"/>
      <c r="H34" s="328">
        <f t="shared" ref="H34:H40" si="0">D34-F34</f>
        <v>129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/>
      <c r="F35" s="299">
        <v>2874</v>
      </c>
      <c r="G35" s="299"/>
      <c r="H35" s="299">
        <f>D35-F35</f>
        <v>1126</v>
      </c>
      <c r="I35" s="301">
        <v>1899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248</v>
      </c>
      <c r="G36" s="299"/>
      <c r="H36" s="299">
        <f t="shared" si="0"/>
        <v>501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2</v>
      </c>
      <c r="F37" s="299">
        <v>459</v>
      </c>
      <c r="G37" s="299"/>
      <c r="H37" s="299">
        <f>D37-F37</f>
        <v>2541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>
        <v>3</v>
      </c>
      <c r="F38" s="299">
        <v>7000</v>
      </c>
      <c r="G38" s="299"/>
      <c r="H38" s="299">
        <f t="shared" si="0"/>
        <v>0</v>
      </c>
      <c r="I38" s="301">
        <v>1009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>
        <v>-2</v>
      </c>
      <c r="F41" s="299">
        <v>-44</v>
      </c>
      <c r="G41" s="299"/>
      <c r="H41" s="299">
        <f>D41-F41</f>
        <v>44</v>
      </c>
      <c r="I41" s="301">
        <v>626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3866</v>
      </c>
      <c r="F42" s="249">
        <f>F21+F24+F35+F36+F37+F38+F39+F40+F41</f>
        <v>344809</v>
      </c>
      <c r="G42" s="249">
        <f>G26+G27+G28+G29+G33</f>
        <v>18283</v>
      </c>
      <c r="H42" s="249">
        <f>H21+H24+H35+H36+H37+H38+H39+H40+H41</f>
        <v>70111</v>
      </c>
      <c r="I42" s="250">
        <f>I21+I24+I35+I36+I37+I38+I39+I40+I41</f>
        <v>400630.82709999999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6" t="s">
        <v>1</v>
      </c>
      <c r="C50" s="417"/>
      <c r="D50" s="417"/>
      <c r="E50" s="417"/>
      <c r="F50" s="417"/>
      <c r="G50" s="417"/>
      <c r="H50" s="417"/>
      <c r="I50" s="417"/>
      <c r="J50" s="417"/>
      <c r="K50" s="41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1" t="s">
        <v>2</v>
      </c>
      <c r="D52" s="40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3" t="s">
        <v>8</v>
      </c>
      <c r="C58" s="414"/>
      <c r="D58" s="414"/>
      <c r="E58" s="414"/>
      <c r="F58" s="414"/>
      <c r="G58" s="414"/>
      <c r="H58" s="414"/>
      <c r="I58" s="414"/>
      <c r="J58" s="414"/>
      <c r="K58" s="41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42</v>
      </c>
      <c r="F59" s="246" t="str">
        <f>F20</f>
        <v>LANDET KVANTUM T.O.M UKE 42</v>
      </c>
      <c r="G59" s="246" t="str">
        <f>H20</f>
        <v>RESTKVOTER</v>
      </c>
      <c r="H59" s="247" t="str">
        <f>I20</f>
        <v>LANDET KVANTUM T.O.M. UKE 42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0"/>
      <c r="E60" s="332">
        <v>5</v>
      </c>
      <c r="F60" s="332">
        <v>1420</v>
      </c>
      <c r="G60" s="425"/>
      <c r="H60" s="333">
        <v>1337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1"/>
      <c r="E61" s="332">
        <v>2</v>
      </c>
      <c r="F61" s="332">
        <v>1047</v>
      </c>
      <c r="G61" s="425"/>
      <c r="H61" s="333">
        <v>1074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2"/>
      <c r="E62" s="332">
        <v>2</v>
      </c>
      <c r="F62" s="332">
        <v>96</v>
      </c>
      <c r="G62" s="426"/>
      <c r="H62" s="333">
        <v>119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0</v>
      </c>
      <c r="F63" s="287">
        <f>F64+F65+F66</f>
        <v>5863.0257999999994</v>
      </c>
      <c r="G63" s="287">
        <f>D63-F63</f>
        <v>-163.02579999999944</v>
      </c>
      <c r="H63" s="289">
        <f>H64+H65+H66</f>
        <v>5657.7278000000006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/>
      <c r="F64" s="298">
        <v>2348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/>
      <c r="F65" s="298">
        <v>2419</v>
      </c>
      <c r="G65" s="348"/>
      <c r="H65" s="300">
        <v>2417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/>
      <c r="F66" s="298">
        <v>1096.0257999999999</v>
      </c>
      <c r="G66" s="349"/>
      <c r="H66" s="300">
        <v>857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</v>
      </c>
      <c r="G67" s="288">
        <f>D67-F67</f>
        <v>119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350">
        <v>247</v>
      </c>
      <c r="G68" s="288"/>
      <c r="H68" s="291">
        <v>188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9</v>
      </c>
      <c r="F69" s="253">
        <f>F60+F61+F62+F63+F67+F68</f>
        <v>8677.0257999999994</v>
      </c>
      <c r="G69" s="253">
        <f>D69-F69</f>
        <v>997.97420000000056</v>
      </c>
      <c r="H69" s="263">
        <f>H60+H61+H62+H63+H67+H68</f>
        <v>8376.6893999999993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3"/>
      <c r="D70" s="423"/>
      <c r="E70" s="42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6" t="s">
        <v>1</v>
      </c>
      <c r="C75" s="417"/>
      <c r="D75" s="417"/>
      <c r="E75" s="417"/>
      <c r="F75" s="417"/>
      <c r="G75" s="417"/>
      <c r="H75" s="417"/>
      <c r="I75" s="417"/>
      <c r="J75" s="417"/>
      <c r="K75" s="41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1" t="s">
        <v>2</v>
      </c>
      <c r="D77" s="412"/>
      <c r="E77" s="411" t="s">
        <v>21</v>
      </c>
      <c r="F77" s="419"/>
      <c r="G77" s="411" t="s">
        <v>22</v>
      </c>
      <c r="H77" s="41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4" t="s">
        <v>108</v>
      </c>
      <c r="D83" s="424"/>
      <c r="E83" s="424"/>
      <c r="F83" s="424"/>
      <c r="G83" s="424"/>
      <c r="H83" s="424"/>
      <c r="I83" s="254"/>
      <c r="J83" s="146"/>
      <c r="K83" s="148"/>
      <c r="L83" s="146"/>
    </row>
    <row r="84" spans="1:12" ht="6" customHeight="1" thickBot="1" x14ac:dyDescent="0.3">
      <c r="B84" s="147"/>
      <c r="C84" s="424"/>
      <c r="D84" s="424"/>
      <c r="E84" s="424"/>
      <c r="F84" s="424"/>
      <c r="G84" s="424"/>
      <c r="H84" s="424"/>
      <c r="I84" s="146"/>
      <c r="J84" s="146"/>
      <c r="K84" s="148"/>
      <c r="L84" s="146"/>
    </row>
    <row r="85" spans="1:12" ht="14.1" customHeight="1" x14ac:dyDescent="0.25">
      <c r="B85" s="413" t="s">
        <v>8</v>
      </c>
      <c r="C85" s="414"/>
      <c r="D85" s="414"/>
      <c r="E85" s="414"/>
      <c r="F85" s="414"/>
      <c r="G85" s="414"/>
      <c r="H85" s="414"/>
      <c r="I85" s="414"/>
      <c r="J85" s="414"/>
      <c r="K85" s="41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42</v>
      </c>
      <c r="F87" s="246" t="str">
        <f>F20</f>
        <v>LANDET KVANTUM T.O.M UKE 42</v>
      </c>
      <c r="G87" s="246" t="str">
        <f>H20</f>
        <v>RESTKVOTER</v>
      </c>
      <c r="H87" s="247" t="str">
        <f>I20</f>
        <v>LANDET KVANTUM T.O.M. UKE 42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641</v>
      </c>
      <c r="F88" s="371">
        <f>F89+F90</f>
        <v>27487.006099999999</v>
      </c>
      <c r="G88" s="371">
        <f>G89+G90</f>
        <v>13569.993899999999</v>
      </c>
      <c r="H88" s="386">
        <f>H89+H90</f>
        <v>24459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641</v>
      </c>
      <c r="F89" s="383">
        <v>26845</v>
      </c>
      <c r="G89" s="383">
        <f>D89-F89</f>
        <v>13462</v>
      </c>
      <c r="H89" s="387">
        <v>23889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/>
      <c r="F90" s="384">
        <v>642.00609999999995</v>
      </c>
      <c r="G90" s="384">
        <f>D90-F90</f>
        <v>107.99390000000005</v>
      </c>
      <c r="H90" s="388">
        <v>570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952</v>
      </c>
      <c r="F91" s="372">
        <f>F92+F98+F99</f>
        <v>44230</v>
      </c>
      <c r="G91" s="372">
        <f>G92+G98+G99</f>
        <v>22759</v>
      </c>
      <c r="H91" s="389">
        <f>H92+H98+H99</f>
        <v>47787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456</v>
      </c>
      <c r="F92" s="373">
        <f>F93+F94+F95+F96+F97</f>
        <v>34955</v>
      </c>
      <c r="G92" s="373">
        <f>G93+G94+G95+G96+G97</f>
        <v>14617</v>
      </c>
      <c r="H92" s="390">
        <f>H93+H94+H96+H97</f>
        <v>39850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f>152-68</f>
        <v>84</v>
      </c>
      <c r="F93" s="316">
        <f>7871-620</f>
        <v>7251</v>
      </c>
      <c r="G93" s="316">
        <f>D93-F93</f>
        <v>4648</v>
      </c>
      <c r="H93" s="391">
        <v>7892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f>235-58</f>
        <v>177</v>
      </c>
      <c r="F94" s="316">
        <f>10271-391</f>
        <v>9880</v>
      </c>
      <c r="G94" s="316">
        <f t="shared" ref="G94:G100" si="1">D94-F94</f>
        <v>1089</v>
      </c>
      <c r="H94" s="391">
        <v>10503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126</v>
      </c>
      <c r="F95" s="316">
        <v>1069</v>
      </c>
      <c r="G95" s="316">
        <f>D95-F95</f>
        <v>2931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41</v>
      </c>
      <c r="F96" s="316">
        <v>10181</v>
      </c>
      <c r="G96" s="316">
        <f t="shared" si="1"/>
        <v>4443</v>
      </c>
      <c r="H96" s="391">
        <v>13106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28</v>
      </c>
      <c r="F97" s="316">
        <v>6574</v>
      </c>
      <c r="G97" s="316">
        <f t="shared" si="1"/>
        <v>1506</v>
      </c>
      <c r="H97" s="391">
        <v>8349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448</v>
      </c>
      <c r="F98" s="373">
        <v>5992</v>
      </c>
      <c r="G98" s="373">
        <f t="shared" si="1"/>
        <v>6066</v>
      </c>
      <c r="H98" s="390">
        <v>6176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48</v>
      </c>
      <c r="F99" s="385">
        <v>3283</v>
      </c>
      <c r="G99" s="385">
        <f t="shared" si="1"/>
        <v>2076</v>
      </c>
      <c r="H99" s="392">
        <v>1761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213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>
        <v>1</v>
      </c>
      <c r="F102" s="374">
        <v>300</v>
      </c>
      <c r="G102" s="374">
        <f>D102-F102</f>
        <v>0</v>
      </c>
      <c r="H102" s="393">
        <v>52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>
        <v>-1</v>
      </c>
      <c r="F103" s="374">
        <v>9</v>
      </c>
      <c r="G103" s="374">
        <f>D103-F103</f>
        <v>-9</v>
      </c>
      <c r="H103" s="393">
        <v>19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1593</v>
      </c>
      <c r="F104" s="334">
        <f>F88+F91+F100+F102+F103</f>
        <v>72061.132700000002</v>
      </c>
      <c r="G104" s="334">
        <f>G88+G91+G100+G101+G102+G103</f>
        <v>37762.867299999998</v>
      </c>
      <c r="H104" s="250">
        <f>H88+H91+H100+H102+H103</f>
        <v>72530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6" t="s">
        <v>1</v>
      </c>
      <c r="C111" s="417"/>
      <c r="D111" s="417"/>
      <c r="E111" s="417"/>
      <c r="F111" s="417"/>
      <c r="G111" s="417"/>
      <c r="H111" s="417"/>
      <c r="I111" s="417"/>
      <c r="J111" s="417"/>
      <c r="K111" s="41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1" t="s">
        <v>2</v>
      </c>
      <c r="D113" s="412"/>
      <c r="E113" s="411" t="s">
        <v>21</v>
      </c>
      <c r="F113" s="412"/>
      <c r="G113" s="411" t="s">
        <v>22</v>
      </c>
      <c r="H113" s="41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3" t="s">
        <v>8</v>
      </c>
      <c r="C120" s="414"/>
      <c r="D120" s="414"/>
      <c r="E120" s="414"/>
      <c r="F120" s="414"/>
      <c r="G120" s="414"/>
      <c r="H120" s="414"/>
      <c r="I120" s="414"/>
      <c r="J120" s="414"/>
      <c r="K120" s="41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42</v>
      </c>
      <c r="F122" s="246" t="str">
        <f>F20</f>
        <v>LANDET KVANTUM T.O.M UKE 42</v>
      </c>
      <c r="G122" s="246" t="str">
        <f>H20</f>
        <v>RESTKVOTER</v>
      </c>
      <c r="H122" s="247" t="str">
        <f>I20</f>
        <v>LANDET KVANTUM T.O.M. UKE 42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368</v>
      </c>
      <c r="F123" s="287">
        <f>F124+F125+F126</f>
        <v>35884</v>
      </c>
      <c r="G123" s="287">
        <f>G124+G125+G126</f>
        <v>2389</v>
      </c>
      <c r="H123" s="289">
        <f>H124+H125+H126</f>
        <v>36363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368</v>
      </c>
      <c r="F124" s="302">
        <v>31069</v>
      </c>
      <c r="G124" s="302">
        <f>D124-F124</f>
        <v>-451</v>
      </c>
      <c r="H124" s="306">
        <v>30542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/>
      <c r="F125" s="302">
        <v>4815</v>
      </c>
      <c r="G125" s="302">
        <f>D125-F125</f>
        <v>2340</v>
      </c>
      <c r="H125" s="306">
        <v>5821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214</v>
      </c>
      <c r="F127" s="310">
        <v>29452</v>
      </c>
      <c r="G127" s="310">
        <f>D127-F127</f>
        <v>-3592</v>
      </c>
      <c r="H127" s="313">
        <v>28120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777</v>
      </c>
      <c r="F128" s="299">
        <f>F137+F134+F129</f>
        <v>37689</v>
      </c>
      <c r="G128" s="299">
        <f>D128-F128</f>
        <v>1618</v>
      </c>
      <c r="H128" s="301">
        <f>H129+H134+H137</f>
        <v>36016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690</v>
      </c>
      <c r="F129" s="311">
        <f>F130+F131+F133+F132</f>
        <v>27159</v>
      </c>
      <c r="G129" s="311">
        <f>G130+G131+G132+G133</f>
        <v>2321</v>
      </c>
      <c r="H129" s="314">
        <f>H130+H131+H132+H133</f>
        <v>27659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103</v>
      </c>
      <c r="F130" s="298">
        <v>4500</v>
      </c>
      <c r="G130" s="298">
        <f t="shared" ref="G130:G133" si="2">D130-F130</f>
        <v>3843</v>
      </c>
      <c r="H130" s="300">
        <v>3585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136</v>
      </c>
      <c r="F131" s="298">
        <v>7410</v>
      </c>
      <c r="G131" s="298">
        <f t="shared" si="2"/>
        <v>255</v>
      </c>
      <c r="H131" s="300">
        <v>8436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223</v>
      </c>
      <c r="F132" s="298">
        <v>8321</v>
      </c>
      <c r="G132" s="298">
        <f t="shared" si="2"/>
        <v>-686</v>
      </c>
      <c r="H132" s="300">
        <v>9151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228</v>
      </c>
      <c r="F133" s="298">
        <v>6928</v>
      </c>
      <c r="G133" s="298">
        <f t="shared" si="2"/>
        <v>-1091</v>
      </c>
      <c r="H133" s="300">
        <v>6487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0</v>
      </c>
      <c r="F134" s="304">
        <f>F135+F136</f>
        <v>5364</v>
      </c>
      <c r="G134" s="304">
        <f>D134-F134</f>
        <v>-1040</v>
      </c>
      <c r="H134" s="308">
        <f>H135+H136</f>
        <v>4335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/>
      <c r="F135" s="312">
        <v>5364</v>
      </c>
      <c r="G135" s="312"/>
      <c r="H135" s="315">
        <v>4335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87</v>
      </c>
      <c r="F137" s="305">
        <v>5166</v>
      </c>
      <c r="G137" s="305">
        <f>D137-F137</f>
        <v>337</v>
      </c>
      <c r="H137" s="309">
        <v>4022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/>
      <c r="F138" s="297">
        <v>6</v>
      </c>
      <c r="G138" s="297">
        <f>D138-F138</f>
        <v>154</v>
      </c>
      <c r="H138" s="292">
        <v>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9</v>
      </c>
      <c r="F139" s="288">
        <v>2000</v>
      </c>
      <c r="G139" s="288">
        <f>D139-F139</f>
        <v>0</v>
      </c>
      <c r="H139" s="291">
        <v>273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17</v>
      </c>
      <c r="F141" s="288">
        <v>274</v>
      </c>
      <c r="G141" s="288">
        <f>D141-F141</f>
        <v>-274</v>
      </c>
      <c r="H141" s="291">
        <v>265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1385</v>
      </c>
      <c r="F142" s="253">
        <f>F123+F127+F128+F138+F139+F140+F141</f>
        <v>105327.75599999999</v>
      </c>
      <c r="G142" s="253">
        <f>G123+G127+G128+G138+G139+G140+G141</f>
        <v>622.24400000000003</v>
      </c>
      <c r="H142" s="250">
        <f>H123+H127+H128+H138+H139+H140+H141</f>
        <v>101397.149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1" t="s">
        <v>2</v>
      </c>
      <c r="D151" s="402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42</v>
      </c>
      <c r="F159" s="81" t="str">
        <f>F20</f>
        <v>LANDET KVANTUM T.O.M UKE 42</v>
      </c>
      <c r="G159" s="81" t="str">
        <f>H20</f>
        <v>RESTKVOTER</v>
      </c>
      <c r="H159" s="108" t="str">
        <f>I20</f>
        <v>LANDET KVANTUM T.O.M. UKE 42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10</v>
      </c>
      <c r="F160" s="233">
        <v>18700</v>
      </c>
      <c r="G160" s="233">
        <f>D160-F160</f>
        <v>387</v>
      </c>
      <c r="H160" s="285">
        <v>10986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10</v>
      </c>
      <c r="F163" s="235">
        <f>SUM(F160:F162)</f>
        <v>18708</v>
      </c>
      <c r="G163" s="235">
        <f>D163-F163</f>
        <v>892</v>
      </c>
      <c r="H163" s="262">
        <f>SUM(H160:H162)</f>
        <v>10993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8" t="s">
        <v>1</v>
      </c>
      <c r="C166" s="409"/>
      <c r="D166" s="409"/>
      <c r="E166" s="409"/>
      <c r="F166" s="409"/>
      <c r="G166" s="409"/>
      <c r="H166" s="409"/>
      <c r="I166" s="409"/>
      <c r="J166" s="409"/>
      <c r="K166" s="41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1" t="s">
        <v>2</v>
      </c>
      <c r="D168" s="402"/>
      <c r="E168" s="401" t="s">
        <v>61</v>
      </c>
      <c r="F168" s="402"/>
      <c r="G168" s="401" t="s">
        <v>62</v>
      </c>
      <c r="H168" s="40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5" t="s">
        <v>8</v>
      </c>
      <c r="C177" s="406"/>
      <c r="D177" s="406"/>
      <c r="E177" s="406"/>
      <c r="F177" s="406"/>
      <c r="G177" s="406"/>
      <c r="H177" s="406"/>
      <c r="I177" s="406"/>
      <c r="J177" s="406"/>
      <c r="K177" s="40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42</v>
      </c>
      <c r="F179" s="81" t="str">
        <f>F20</f>
        <v>LANDET KVANTUM T.O.M UKE 42</v>
      </c>
      <c r="G179" s="81" t="str">
        <f>H20</f>
        <v>RESTKVOTER</v>
      </c>
      <c r="H179" s="108" t="str">
        <f>I20</f>
        <v>LANDET KVANTUM T.O.M. UKE 42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131</v>
      </c>
      <c r="F180" s="395">
        <f>F181+F182+F183+F184+F185</f>
        <v>23151</v>
      </c>
      <c r="G180" s="395">
        <f>G181+G182+G183+G184+G185</f>
        <v>-2918</v>
      </c>
      <c r="H180" s="359">
        <f>H181+H182+H183+H184+H185</f>
        <v>26693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/>
      <c r="F181" s="396">
        <v>14678</v>
      </c>
      <c r="G181" s="396">
        <f t="shared" ref="G181:G187" si="3">D181-F181</f>
        <v>-3558</v>
      </c>
      <c r="H181" s="360">
        <v>19726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/>
      <c r="F182" s="396">
        <v>2043</v>
      </c>
      <c r="G182" s="396">
        <f t="shared" si="3"/>
        <v>851</v>
      </c>
      <c r="H182" s="360">
        <v>3372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102</v>
      </c>
      <c r="F183" s="396">
        <v>3303</v>
      </c>
      <c r="G183" s="396">
        <f t="shared" si="3"/>
        <v>-1873</v>
      </c>
      <c r="H183" s="360">
        <v>1804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29</v>
      </c>
      <c r="F184" s="396">
        <v>3127</v>
      </c>
      <c r="G184" s="396">
        <f t="shared" si="3"/>
        <v>1562</v>
      </c>
      <c r="H184" s="360">
        <v>1791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/>
      <c r="F186" s="398">
        <v>4184</v>
      </c>
      <c r="G186" s="398">
        <f t="shared" si="3"/>
        <v>1316</v>
      </c>
      <c r="H186" s="362">
        <v>2131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233</v>
      </c>
      <c r="F187" s="395">
        <v>4308</v>
      </c>
      <c r="G187" s="395">
        <f t="shared" si="3"/>
        <v>3692</v>
      </c>
      <c r="H187" s="359">
        <v>2421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>
        <v>16</v>
      </c>
      <c r="F188" s="396">
        <v>2198</v>
      </c>
      <c r="G188" s="396"/>
      <c r="H188" s="360">
        <v>454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217</v>
      </c>
      <c r="F189" s="399">
        <f>F187-F188</f>
        <v>2110</v>
      </c>
      <c r="G189" s="399"/>
      <c r="H189" s="363">
        <f>H187-H188</f>
        <v>1967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6</v>
      </c>
      <c r="F191" s="398">
        <v>78</v>
      </c>
      <c r="G191" s="398">
        <f>D191-F191</f>
        <v>-78</v>
      </c>
      <c r="H191" s="362">
        <v>39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370</v>
      </c>
      <c r="F192" s="253">
        <f>F180+F186+F187+F190+F191</f>
        <v>31723.733700000001</v>
      </c>
      <c r="G192" s="253">
        <f>G180+G186+G187+G190+G191</f>
        <v>2020.2663000000002</v>
      </c>
      <c r="H192" s="250">
        <f>H180+H186+H187+H190+H191</f>
        <v>31286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8" t="s">
        <v>1</v>
      </c>
      <c r="C197" s="409"/>
      <c r="D197" s="409"/>
      <c r="E197" s="409"/>
      <c r="F197" s="409"/>
      <c r="G197" s="409"/>
      <c r="H197" s="409"/>
      <c r="I197" s="409"/>
      <c r="J197" s="409"/>
      <c r="K197" s="41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1" t="s">
        <v>2</v>
      </c>
      <c r="D199" s="40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5" t="s">
        <v>8</v>
      </c>
      <c r="C207" s="406"/>
      <c r="D207" s="406"/>
      <c r="E207" s="406"/>
      <c r="F207" s="406"/>
      <c r="G207" s="406"/>
      <c r="H207" s="406"/>
      <c r="I207" s="406"/>
      <c r="J207" s="406"/>
      <c r="K207" s="40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42</v>
      </c>
      <c r="F209" s="81" t="str">
        <f>F20</f>
        <v>LANDET KVANTUM T.O.M UKE 42</v>
      </c>
      <c r="G209" s="81" t="str">
        <f>H20</f>
        <v>RESTKVOTER</v>
      </c>
      <c r="H209" s="108" t="str">
        <f>I20</f>
        <v>LANDET KVANTUM T.O.M. UKE 42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15</v>
      </c>
      <c r="F210" s="233">
        <v>1008</v>
      </c>
      <c r="G210" s="233"/>
      <c r="H210" s="285">
        <v>1070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123</v>
      </c>
      <c r="F211" s="233">
        <v>3232</v>
      </c>
      <c r="G211" s="233"/>
      <c r="H211" s="285">
        <v>2534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15</v>
      </c>
      <c r="F213" s="234">
        <v>50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153</v>
      </c>
      <c r="F214" s="235">
        <f>SUM(F210:F213)</f>
        <v>4295.8514999999998</v>
      </c>
      <c r="G214" s="235">
        <f>D214-F214</f>
        <v>879.14850000000024</v>
      </c>
      <c r="H214" s="262">
        <f>H210+H211+H212+H213</f>
        <v>3632.2323000000001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42
&amp;"-,Normal"&amp;11(iht. motatte landings- og sluttsedler fra fiskesalgslagene; alle tallstørrelser i hele tonn)&amp;R20.10.2015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UKE_42_2015</vt:lpstr>
      <vt:lpstr>UKE_42_2015!Utskriftsområde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2015-10-20T08:32:42Z</cp:lastPrinted>
  <dcterms:created xsi:type="dcterms:W3CDTF">2011-07-06T12:13:20Z</dcterms:created>
  <dcterms:modified xsi:type="dcterms:W3CDTF">2015-10-20T10:05:07Z</dcterms:modified>
</cp:coreProperties>
</file>