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"/>
    </mc:Choice>
  </mc:AlternateContent>
  <bookViews>
    <workbookView xWindow="0" yWindow="0" windowWidth="28800" windowHeight="12432" tabRatio="413"/>
  </bookViews>
  <sheets>
    <sheet name="UKE_7_2017" sheetId="1" r:id="rId1"/>
  </sheets>
  <definedNames>
    <definedName name="Z_14D440E4_F18A_4F78_9989_38C1B133222D_.wvu.Cols" localSheetId="0" hidden="1">UKE_7_2017!#REF!</definedName>
    <definedName name="Z_14D440E4_F18A_4F78_9989_38C1B133222D_.wvu.PrintArea" localSheetId="0" hidden="1">UKE_7_2017!$B$1:$M$214</definedName>
    <definedName name="Z_14D440E4_F18A_4F78_9989_38C1B133222D_.wvu.Rows" localSheetId="0" hidden="1">UKE_7_2017!$326:$1048576,UKE_7_2017!$215:$325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I123" i="1"/>
  <c r="H137" i="1" l="1"/>
  <c r="H136" i="1"/>
  <c r="H134" i="1"/>
  <c r="H133" i="1"/>
  <c r="H131" i="1"/>
  <c r="H130" i="1"/>
  <c r="H128" i="1"/>
  <c r="H129" i="1"/>
  <c r="H127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2" i="1" s="1"/>
  <c r="I30" i="1"/>
  <c r="I29" i="1"/>
  <c r="I28" i="1"/>
  <c r="I26" i="1"/>
  <c r="I23" i="1"/>
  <c r="I22" i="1"/>
  <c r="I31" i="1"/>
  <c r="I27" i="1"/>
  <c r="I25" i="1" s="1"/>
  <c r="I24" i="1" l="1"/>
  <c r="H89" i="1"/>
  <c r="H88" i="1" s="1"/>
  <c r="E138" i="1" l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G138" i="1"/>
  <c r="H138" i="1" s="1"/>
  <c r="F138" i="1"/>
  <c r="H119" i="1"/>
  <c r="G60" i="1"/>
  <c r="H98" i="1" l="1"/>
  <c r="H97" i="1"/>
  <c r="D91" i="1"/>
  <c r="D90" i="1"/>
  <c r="I89" i="1"/>
  <c r="I88" i="1" s="1"/>
  <c r="G89" i="1"/>
  <c r="F89" i="1"/>
  <c r="E89" i="1"/>
  <c r="E88" i="1" s="1"/>
  <c r="D89" i="1"/>
  <c r="D88" i="1" s="1"/>
  <c r="D99" i="1" s="1"/>
  <c r="G88" i="1"/>
  <c r="F88" i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J32" i="1"/>
  <c r="G32" i="1"/>
  <c r="F32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E99" i="1"/>
  <c r="G99" i="1"/>
  <c r="F24" i="1"/>
  <c r="F40" i="1" s="1"/>
  <c r="G40" i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<sst xmlns="http://schemas.openxmlformats.org/spreadsheetml/2006/main" count="226" uniqueCount="114">
  <si>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</si>
  <si>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</si>
  <si>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</si>
  <si>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</si>
  <si>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</si>
  <si>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</si>
  <si>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</si>
  <si>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</si>
  <si>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</si>
  <si>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</si>
  <si>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</si>
  <si>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</si>
  <si>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</si>
  <si>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</si>
  <si>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</si>
  <si>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</si>
  <si>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</si>
  <si>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</si>
  <si>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</si>
  <si>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</si>
  <si>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</si>
  <si>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</si>
  <si>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</si>
  <si>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</si>
  <si>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</si>
  <si>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</si>
  <si>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</si>
  <si>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</si>
  <si>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</si>
  <si>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</si>
  <si>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</si>
  <si>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</si>
  <si>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</si>
  <si>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</si>
  <si>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</si>
  <si>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</si>
  <si>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</si>
  <si>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</si>
  <si>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</si>
  <si>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</si>
  <si>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</si>
  <si>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</si>
  <si>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</si>
  <si>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</si>
  <si>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</si>
  <si>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</si>
  <si>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</si>
  <si>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</si>
  <si>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</si>
  <si>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</si>
  <si>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</si>
  <si>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</si>
  <si>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</si>
  <si>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</si>
  <si>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</si>
  <si>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</si>
  <si>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</si>
  <si>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</si>
  <si>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</si>
  <si>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</si>
  <si>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</si>
  <si>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</si>
  <si>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</si>
  <si>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</si>
  <si>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</si>
  <si>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</si>
  <si>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</si>
  <si>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</si>
  <si>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</si>
  <si>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</si>
  <si>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</si>
  <si>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</si>
  <si>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</si>
  <si>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</si>
  <si>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</si>
  <si>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</si>
  <si>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</si>
  <si>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</si>
  <si>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</si>
  <si>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</si>
  <si>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</si>
  <si>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</si>
  <si>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</si>
  <si>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</si>
  <si>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</si>
  <si>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</si>
  <si>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</si>
  <si>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</si>
  <si>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</si>
  <si>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</si>
  <si>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</si>
  <si>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</si>
  <si>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</si>
  <si>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</si>
  <si>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</si>
  <si>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</si>
  <si>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</si>
  <si>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</si>
  <si>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</si>
  <si>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</si>
  <si>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</si>
  <si>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</si>
  <si>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</si>
  <si>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</si>
  <si>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</si>
  <si>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</si>
  <si>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</si>
  <si>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kvoteår.</t>
    </r>
  </si>
  <si>
    <t>LANDET KVANTUM UKE 7</t>
  </si>
  <si>
    <t>LANDET KVANTUM T.O.M UKE 7</t>
  </si>
  <si>
    <t>LANDET KVANTUM T.O.M. UKE 7 2016</t>
  </si>
  <si>
    <r>
      <t xml:space="preserve">3 </t>
    </r>
    <r>
      <rPr>
        <sz val="9"/>
        <color theme="1"/>
        <rFont val="Calibri"/>
        <family val="2"/>
      </rPr>
      <t>Registrert rekreasjonsfiske utgjør 88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</si>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</sst>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H5" sqref="H5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09" t="s">
        <v>88</v>
      </c>
      <c r="C2" s="410"/>
      <c r="D2" s="410"/>
      <c r="E2" s="410"/>
      <c r="F2" s="410"/>
      <c r="G2" s="410"/>
      <c r="H2" s="410"/>
      <c r="I2" s="410"/>
      <c r="J2" s="410"/>
      <c r="K2" s="411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17" t="s">
        <v>8</v>
      </c>
      <c r="C18" s="418"/>
      <c r="D18" s="418"/>
      <c r="E18" s="418"/>
      <c r="F18" s="418"/>
      <c r="G18" s="418"/>
      <c r="H18" s="418"/>
      <c r="I18" s="418"/>
      <c r="J18" s="418"/>
      <c r="K18" s="419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108</v>
      </c>
      <c r="G20" s="344" t="s">
        <v>109</v>
      </c>
      <c r="H20" s="344" t="s">
        <v>84</v>
      </c>
      <c r="I20" s="344" t="s">
        <v>72</v>
      </c>
      <c r="J20" s="345" t="s">
        <v>110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1640.9053000000001</v>
      </c>
      <c r="G21" s="346">
        <f>G22+G23</f>
        <v>23831.567000000003</v>
      </c>
      <c r="H21" s="346"/>
      <c r="I21" s="346">
        <f>I23+I22</f>
        <v>107077.43299999999</v>
      </c>
      <c r="J21" s="347">
        <f>J23+J22</f>
        <v>23948.382300000001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>
        <v>130159</v>
      </c>
      <c r="F22" s="348">
        <v>1636.1338000000001</v>
      </c>
      <c r="G22" s="348">
        <v>23809.461500000001</v>
      </c>
      <c r="H22" s="348"/>
      <c r="I22" s="348">
        <f>E22-G22</f>
        <v>106349.5385</v>
      </c>
      <c r="J22" s="349">
        <v>23831.4048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>
        <v>750</v>
      </c>
      <c r="F23" s="350">
        <v>4.7714999999999996</v>
      </c>
      <c r="G23" s="350">
        <v>22.105499999999999</v>
      </c>
      <c r="H23" s="350"/>
      <c r="I23" s="348">
        <f>E23-G23</f>
        <v>727.89449999999999</v>
      </c>
      <c r="J23" s="351">
        <v>116.97750000000001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8885.5047000000013</v>
      </c>
      <c r="G24" s="346">
        <f>G25+G31+G32</f>
        <v>43763.652050000004</v>
      </c>
      <c r="H24" s="346"/>
      <c r="I24" s="346">
        <f>I25+I31+I32</f>
        <v>225166.34795000002</v>
      </c>
      <c r="J24" s="347">
        <f>J25+J31+J32</f>
        <v>51360.668000000012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7672.3461000000007</v>
      </c>
      <c r="G25" s="352">
        <f>G26+G27+G28+G29</f>
        <v>35445.767850000004</v>
      </c>
      <c r="H25" s="352"/>
      <c r="I25" s="352">
        <f>I26+I27+I28+I29+I30</f>
        <v>176715.23215000003</v>
      </c>
      <c r="J25" s="353">
        <f>J26+J27+J28+J29+J30</f>
        <v>42078.280000000006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1207.8595</v>
      </c>
      <c r="G26" s="354">
        <v>8115.0273999999999</v>
      </c>
      <c r="H26" s="354"/>
      <c r="I26" s="354">
        <f t="shared" ref="I26:I31" si="0">E26-G26</f>
        <v>44945.972600000001</v>
      </c>
      <c r="J26" s="355">
        <v>10133.837100000001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2075.7103999999999</v>
      </c>
      <c r="G27" s="354">
        <v>10979.1018</v>
      </c>
      <c r="H27" s="354"/>
      <c r="I27" s="354">
        <f t="shared" si="0"/>
        <v>41507.898199999996</v>
      </c>
      <c r="J27" s="355">
        <v>8028.3019000000004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>
        <v>55564</v>
      </c>
      <c r="F28" s="354">
        <v>2328.6149</v>
      </c>
      <c r="G28" s="354">
        <v>10322.55615</v>
      </c>
      <c r="H28" s="354"/>
      <c r="I28" s="354">
        <f t="shared" si="0"/>
        <v>45241.443849999996</v>
      </c>
      <c r="J28" s="355">
        <v>13238.354799999999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>
        <v>33849</v>
      </c>
      <c r="F29" s="354">
        <v>2060.1613000000002</v>
      </c>
      <c r="G29" s="354">
        <v>6029.0825000000004</v>
      </c>
      <c r="H29" s="354"/>
      <c r="I29" s="354">
        <f t="shared" si="0"/>
        <v>27819.9175</v>
      </c>
      <c r="J29" s="355">
        <v>10677.7862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>
        <v>34484</v>
      </c>
      <c r="F31" s="352">
        <v>806.423</v>
      </c>
      <c r="G31" s="352">
        <v>5782.4798000000001</v>
      </c>
      <c r="H31" s="352"/>
      <c r="I31" s="352">
        <f t="shared" si="0"/>
        <v>28701.520199999999</v>
      </c>
      <c r="J31" s="353">
        <v>6845.3167000000003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406.73559999999998</v>
      </c>
      <c r="G32" s="352">
        <f>G33</f>
        <v>2535.4043999999999</v>
      </c>
      <c r="H32" s="352"/>
      <c r="I32" s="352">
        <f>I33+I34</f>
        <v>19749.595600000001</v>
      </c>
      <c r="J32" s="353">
        <f>J33</f>
        <v>2437.0713000000001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>
        <v>20185</v>
      </c>
      <c r="F33" s="354">
        <v>406.73559999999998</v>
      </c>
      <c r="G33" s="354">
        <v>2535.4043999999999</v>
      </c>
      <c r="H33" s="354"/>
      <c r="I33" s="354">
        <f>E33-G33</f>
        <v>17649.595600000001</v>
      </c>
      <c r="J33" s="355">
        <v>2437.0713000000001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41">
        <v>4000</v>
      </c>
      <c r="E35" s="359">
        <v>4000</v>
      </c>
      <c r="F35" s="359">
        <v>10.9655</v>
      </c>
      <c r="G35" s="359">
        <v>81.000450000000001</v>
      </c>
      <c r="H35" s="359"/>
      <c r="I35" s="359">
        <f>E35-G35</f>
        <v>3918.99955</v>
      </c>
      <c r="J35" s="360">
        <v>90.361099999999993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>
        <v>687</v>
      </c>
      <c r="F36" s="333">
        <v>24.282</v>
      </c>
      <c r="G36" s="333">
        <v>62.140999999999998</v>
      </c>
      <c r="H36" s="333"/>
      <c r="I36" s="359">
        <f>E36-G36</f>
        <v>624.85900000000004</v>
      </c>
      <c r="J36" s="340">
        <v>34.880800000000001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32">
        <v>3000</v>
      </c>
      <c r="E37" s="333">
        <v>3000</v>
      </c>
      <c r="F37" s="333"/>
      <c r="G37" s="333"/>
      <c r="H37" s="333"/>
      <c r="I37" s="359">
        <f>E37-G37</f>
        <v>3000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>
        <v>7000</v>
      </c>
      <c r="F38" s="333">
        <v>15.0052</v>
      </c>
      <c r="G38" s="333">
        <v>88.299000000000007</v>
      </c>
      <c r="H38" s="333"/>
      <c r="I38" s="359">
        <f t="shared" ref="I38:I39" si="1">D38-G38</f>
        <v>6911.701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10576.662700000001</v>
      </c>
      <c r="G40" s="199">
        <f>G21+G24+G35+G36+G37+G38+G39</f>
        <v>67826.659500000023</v>
      </c>
      <c r="H40" s="199">
        <f>H26+H27+H28+H29+H33</f>
        <v>0</v>
      </c>
      <c r="I40" s="199">
        <f>I21+I24+I35+I36+I37+I38+I39</f>
        <v>346699.34050000005</v>
      </c>
      <c r="J40" s="211">
        <f>J21+J24+J35+J36+J37+J38+J39</f>
        <v>82434.292200000011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111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32" t="s">
        <v>2</v>
      </c>
      <c r="D49" s="43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8"/>
      <c r="M55" s="208"/>
    </row>
    <row r="56" spans="2:13" s="3" customFormat="1" ht="47.4" thickBot="1" x14ac:dyDescent="0.35">
      <c r="B56" s="143"/>
      <c r="C56" s="180" t="s">
        <v>19</v>
      </c>
      <c r="D56" s="198" t="s">
        <v>20</v>
      </c>
      <c r="E56" s="196" t="str">
        <f>F20</f>
        <v>LANDET KVANTUM UKE 7</v>
      </c>
      <c r="F56" s="196" t="str">
        <f>G20</f>
        <v>LANDET KVANTUM T.O.M UKE 7</v>
      </c>
      <c r="G56" s="196" t="str">
        <f>I20</f>
        <v>RESTKVOTER</v>
      </c>
      <c r="H56" s="197" t="str">
        <f>J20</f>
        <v>LANDET KVANTUM T.O.M. UKE 7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24"/>
      <c r="E57" s="365">
        <v>8.6E-3</v>
      </c>
      <c r="F57" s="365">
        <v>29.195499999999999</v>
      </c>
      <c r="G57" s="429"/>
      <c r="H57" s="242">
        <v>27.4818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25"/>
      <c r="E58" s="366">
        <v>0.2102</v>
      </c>
      <c r="F58" s="366">
        <v>30.113800000000001</v>
      </c>
      <c r="G58" s="430"/>
      <c r="H58" s="324">
        <v>140.07470000000001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26"/>
      <c r="E59" s="367"/>
      <c r="F59" s="367">
        <v>2.5192000000000001</v>
      </c>
      <c r="G59" s="431"/>
      <c r="H59" s="325">
        <v>5.3517000000000001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1.0611999999999999</v>
      </c>
      <c r="F60" s="369">
        <f>F61+F62+F63</f>
        <v>7.9257000000000009</v>
      </c>
      <c r="G60" s="369">
        <f>D60-F60</f>
        <v>7092.0743000000002</v>
      </c>
      <c r="H60" s="370">
        <f>H61+H62+H63</f>
        <v>10.942399999999999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0.18640000000000001</v>
      </c>
      <c r="F61" s="235">
        <v>1.657</v>
      </c>
      <c r="G61" s="235"/>
      <c r="H61" s="237">
        <v>0.64610000000000001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0.55200000000000005</v>
      </c>
      <c r="F62" s="235">
        <v>3.4739</v>
      </c>
      <c r="G62" s="235"/>
      <c r="H62" s="237">
        <v>2.4647000000000001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>
        <v>0.32279999999999998</v>
      </c>
      <c r="F63" s="241">
        <v>2.7948</v>
      </c>
      <c r="G63" s="241"/>
      <c r="H63" s="237">
        <v>7.8315999999999999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>
        <v>0.22839999999999999</v>
      </c>
      <c r="F65" s="243">
        <v>1.2938000000000001</v>
      </c>
      <c r="G65" s="243"/>
      <c r="H65" s="307"/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1.5083999999999997</v>
      </c>
      <c r="F66" s="312">
        <f>F57+F58+F59+F60+F64+F65</f>
        <v>71.048000000000002</v>
      </c>
      <c r="G66" s="203">
        <f>D66-F66</f>
        <v>12153.951999999999</v>
      </c>
      <c r="H66" s="211">
        <f>H57+H58+H59+H60+H64+H65</f>
        <v>183.85059999999999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27"/>
      <c r="D67" s="427"/>
      <c r="E67" s="427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5" t="s">
        <v>2</v>
      </c>
      <c r="D74" s="416"/>
      <c r="E74" s="415" t="s">
        <v>20</v>
      </c>
      <c r="F74" s="420"/>
      <c r="G74" s="415" t="s">
        <v>21</v>
      </c>
      <c r="H74" s="416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28" t="s">
        <v>97</v>
      </c>
      <c r="D80" s="428"/>
      <c r="E80" s="428"/>
      <c r="F80" s="428"/>
      <c r="G80" s="428"/>
      <c r="H80" s="428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28"/>
      <c r="D81" s="428"/>
      <c r="E81" s="428"/>
      <c r="F81" s="428"/>
      <c r="G81" s="428"/>
      <c r="H81" s="428"/>
      <c r="I81" s="265"/>
      <c r="J81" s="265"/>
      <c r="K81" s="262"/>
      <c r="L81" s="265"/>
      <c r="M81" s="119"/>
    </row>
    <row r="82" spans="1:13" ht="14.1" customHeight="1" x14ac:dyDescent="0.3">
      <c r="B82" s="421" t="s">
        <v>8</v>
      </c>
      <c r="C82" s="422"/>
      <c r="D82" s="422"/>
      <c r="E82" s="422"/>
      <c r="F82" s="422"/>
      <c r="G82" s="422"/>
      <c r="H82" s="422"/>
      <c r="I82" s="422"/>
      <c r="J82" s="422"/>
      <c r="K82" s="423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7</v>
      </c>
      <c r="G84" s="196" t="str">
        <f>G20</f>
        <v>LANDET KVANTUM T.O.M UKE 7</v>
      </c>
      <c r="H84" s="196" t="str">
        <f>I20</f>
        <v>RESTKVOTER</v>
      </c>
      <c r="I84" s="197" t="str">
        <f>J20</f>
        <v>LANDET KVANTUM T.O.M. UKE 7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778.12120000000004</v>
      </c>
      <c r="G85" s="346">
        <f>G86+G87</f>
        <v>8282.3482999999997</v>
      </c>
      <c r="H85" s="346">
        <f>H86+H87</f>
        <v>42018.651699999995</v>
      </c>
      <c r="I85" s="347">
        <f>I86+I87</f>
        <v>7026.8064000000004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>
        <v>49551</v>
      </c>
      <c r="F86" s="348">
        <v>769.83600000000001</v>
      </c>
      <c r="G86" s="348">
        <v>8243.6124999999993</v>
      </c>
      <c r="H86" s="348">
        <f>E86-G86</f>
        <v>41307.387499999997</v>
      </c>
      <c r="I86" s="349">
        <v>6973.9704000000002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>
        <v>750</v>
      </c>
      <c r="F87" s="350">
        <v>8.2851999999999997</v>
      </c>
      <c r="G87" s="350">
        <v>38.735799999999998</v>
      </c>
      <c r="H87" s="350">
        <f>E87-G87</f>
        <v>711.26419999999996</v>
      </c>
      <c r="I87" s="351">
        <v>52.835999999999999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945.1431</v>
      </c>
      <c r="G88" s="346">
        <f t="shared" si="2"/>
        <v>9708.9411999999993</v>
      </c>
      <c r="H88" s="346">
        <f>H89+H94+H95</f>
        <v>67716.058799999999</v>
      </c>
      <c r="I88" s="347">
        <f t="shared" si="2"/>
        <v>9851.009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571.49450000000002</v>
      </c>
      <c r="G89" s="352">
        <f t="shared" si="3"/>
        <v>4990.5391999999993</v>
      </c>
      <c r="H89" s="352">
        <f>H90+H91+H92+H93</f>
        <v>52595.460799999993</v>
      </c>
      <c r="I89" s="353">
        <f t="shared" si="3"/>
        <v>6968.6238999999996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107.71729999999999</v>
      </c>
      <c r="G90" s="354">
        <v>1437.8022000000001</v>
      </c>
      <c r="H90" s="354">
        <f t="shared" ref="H90:H96" si="4">E90-G90</f>
        <v>16218.1978</v>
      </c>
      <c r="I90" s="355">
        <v>1964.6610000000001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159.64449999999999</v>
      </c>
      <c r="G91" s="354">
        <v>1747.5540000000001</v>
      </c>
      <c r="H91" s="354">
        <f t="shared" si="4"/>
        <v>14706.446</v>
      </c>
      <c r="I91" s="355">
        <v>2279.5540999999998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>
        <v>17916</v>
      </c>
      <c r="F92" s="354">
        <v>204.31559999999999</v>
      </c>
      <c r="G92" s="354">
        <v>1391.4494</v>
      </c>
      <c r="H92" s="354">
        <f t="shared" si="4"/>
        <v>16524.550599999999</v>
      </c>
      <c r="I92" s="355">
        <v>1769.3086000000001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>
        <v>5560</v>
      </c>
      <c r="F93" s="354">
        <v>99.817099999999996</v>
      </c>
      <c r="G93" s="354">
        <v>413.73360000000002</v>
      </c>
      <c r="H93" s="354">
        <f t="shared" si="4"/>
        <v>5146.2664000000004</v>
      </c>
      <c r="I93" s="355">
        <v>955.10019999999997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>
        <v>13273</v>
      </c>
      <c r="F94" s="352">
        <v>323.10129999999998</v>
      </c>
      <c r="G94" s="352">
        <v>4262.5450000000001</v>
      </c>
      <c r="H94" s="352">
        <f t="shared" si="4"/>
        <v>9010.4549999999999</v>
      </c>
      <c r="I94" s="353">
        <v>2373.9735999999998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>
        <v>6566</v>
      </c>
      <c r="F95" s="363">
        <v>50.5473</v>
      </c>
      <c r="G95" s="363">
        <v>455.85700000000003</v>
      </c>
      <c r="H95" s="363">
        <f t="shared" si="4"/>
        <v>6110.143</v>
      </c>
      <c r="I95" s="364">
        <v>508.41149999999999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>
        <v>309</v>
      </c>
      <c r="F96" s="359">
        <v>0.12659999999999999</v>
      </c>
      <c r="G96" s="359">
        <v>9.3221000000000007</v>
      </c>
      <c r="H96" s="359">
        <f t="shared" si="4"/>
        <v>299.67790000000002</v>
      </c>
      <c r="I96" s="360">
        <v>9.0510999999999999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>
        <v>300</v>
      </c>
      <c r="F97" s="333">
        <v>0.84330000000000005</v>
      </c>
      <c r="G97" s="333">
        <v>300</v>
      </c>
      <c r="H97" s="333">
        <f t="shared" ref="H97:H98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 t="shared" si="5"/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1724.2342000000001</v>
      </c>
      <c r="G99" s="226">
        <f t="shared" si="6"/>
        <v>18300.6116</v>
      </c>
      <c r="H99" s="226">
        <f>H85+H88+H96+H97+H98</f>
        <v>110034.38839999998</v>
      </c>
      <c r="I99" s="200">
        <f t="shared" si="6"/>
        <v>17186.8665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112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2" t="s">
        <v>1</v>
      </c>
      <c r="C107" s="413"/>
      <c r="D107" s="413"/>
      <c r="E107" s="413"/>
      <c r="F107" s="413"/>
      <c r="G107" s="413"/>
      <c r="H107" s="413"/>
      <c r="I107" s="413"/>
      <c r="J107" s="413"/>
      <c r="K107" s="414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5" t="s">
        <v>2</v>
      </c>
      <c r="D109" s="416"/>
      <c r="E109" s="415" t="s">
        <v>20</v>
      </c>
      <c r="F109" s="416"/>
      <c r="G109" s="415" t="s">
        <v>21</v>
      </c>
      <c r="H109" s="416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106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7</v>
      </c>
      <c r="G118" s="196" t="str">
        <f>G20</f>
        <v>LANDET KVANTUM T.O.M UKE 7</v>
      </c>
      <c r="H118" s="196" t="str">
        <f>I20</f>
        <v>RESTKVOTER</v>
      </c>
      <c r="I118" s="197" t="str">
        <f>J20</f>
        <v>LANDET KVANTUM T.O.M. UKE 7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769.16579999999999</v>
      </c>
      <c r="G119" s="365">
        <f>G120+G121+G122</f>
        <v>3876.3096</v>
      </c>
      <c r="H119" s="365">
        <f>D119-G119</f>
        <v>44680.690399999999</v>
      </c>
      <c r="I119" s="375">
        <f>I120+I121+I122</f>
        <v>2771.3204000000001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>
        <v>39955</v>
      </c>
      <c r="F120" s="377">
        <v>498.75920000000002</v>
      </c>
      <c r="G120" s="377">
        <v>2928.4827</v>
      </c>
      <c r="H120" s="377">
        <f t="shared" ref="H120:H126" si="7">E120-G120</f>
        <v>37026.5173</v>
      </c>
      <c r="I120" s="378">
        <v>1717.5985000000001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>
        <v>9140</v>
      </c>
      <c r="F121" s="377">
        <v>270.40660000000003</v>
      </c>
      <c r="G121" s="377">
        <v>947.82690000000002</v>
      </c>
      <c r="H121" s="377">
        <f t="shared" si="7"/>
        <v>8192.1731</v>
      </c>
      <c r="I121" s="378">
        <v>1053.7219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77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>
        <v>31815</v>
      </c>
      <c r="F123" s="309">
        <v>18.887</v>
      </c>
      <c r="G123" s="309">
        <f>501.033+0.051</f>
        <v>501.084</v>
      </c>
      <c r="H123" s="308">
        <f t="shared" si="7"/>
        <v>31313.916000000001</v>
      </c>
      <c r="I123" s="310">
        <f>517.477+2.142</f>
        <v>519.61900000000003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1438.0926000000002</v>
      </c>
      <c r="G124" s="384">
        <f>G133+G130+G125</f>
        <v>8815.8654000000006</v>
      </c>
      <c r="H124" s="384">
        <f t="shared" si="7"/>
        <v>42612.134599999998</v>
      </c>
      <c r="I124" s="385">
        <f>I125+I130+I133</f>
        <v>14211.188399999999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1248.1827000000001</v>
      </c>
      <c r="G125" s="387">
        <f>G126+G127+G129+G128</f>
        <v>7584.3521000000001</v>
      </c>
      <c r="H125" s="387">
        <f t="shared" si="7"/>
        <v>30665.6479</v>
      </c>
      <c r="I125" s="388">
        <f>I126+I127+I128+I129</f>
        <v>12641.0065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>
        <v>12070</v>
      </c>
      <c r="F126" s="390">
        <v>287.88690000000003</v>
      </c>
      <c r="G126" s="390">
        <v>1455.2541000000001</v>
      </c>
      <c r="H126" s="390">
        <f t="shared" si="7"/>
        <v>10614.7459</v>
      </c>
      <c r="I126" s="391">
        <v>1955.7139999999999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>
        <v>10860</v>
      </c>
      <c r="F127" s="390">
        <v>447.38200000000001</v>
      </c>
      <c r="G127" s="390">
        <v>2456.6691000000001</v>
      </c>
      <c r="H127" s="390">
        <f t="shared" ref="H127:H135" si="8">E127-G127</f>
        <v>8403.3309000000008</v>
      </c>
      <c r="I127" s="391">
        <v>3568.5086999999999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>
        <v>9306</v>
      </c>
      <c r="F128" s="390">
        <v>207.58949999999999</v>
      </c>
      <c r="G128" s="390">
        <v>2278.7842000000001</v>
      </c>
      <c r="H128" s="390">
        <f t="shared" ref="H128:H134" si="9">E128-G128</f>
        <v>7027.2157999999999</v>
      </c>
      <c r="I128" s="391">
        <v>4243.3251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>
        <v>6014</v>
      </c>
      <c r="F129" s="390">
        <v>305.32429999999999</v>
      </c>
      <c r="G129" s="390">
        <v>1393.6447000000001</v>
      </c>
      <c r="H129" s="390">
        <f t="shared" si="9"/>
        <v>4620.3553000000002</v>
      </c>
      <c r="I129" s="391">
        <v>2873.4587000000001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2.3414000000000001</v>
      </c>
      <c r="G130" s="393">
        <v>142.84700000000001</v>
      </c>
      <c r="H130" s="393">
        <f t="shared" si="9"/>
        <v>5927.1530000000002</v>
      </c>
      <c r="I130" s="394">
        <v>275.13119999999998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>
        <v>5570</v>
      </c>
      <c r="F131" s="395">
        <v>2.2464</v>
      </c>
      <c r="G131" s="395">
        <v>142.4144</v>
      </c>
      <c r="H131" s="395">
        <f t="shared" si="9"/>
        <v>5427.5856000000003</v>
      </c>
      <c r="I131" s="396">
        <v>269.78070000000002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>
        <v>500</v>
      </c>
      <c r="F132" s="395">
        <f>F130-F131</f>
        <v>9.5000000000000195E-2</v>
      </c>
      <c r="G132" s="395">
        <f>G130-G131</f>
        <v>0.43260000000000787</v>
      </c>
      <c r="H132" s="395">
        <f t="shared" si="9"/>
        <v>499.56740000000002</v>
      </c>
      <c r="I132" s="396">
        <f>I130-I131</f>
        <v>5.3504999999999541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>
        <v>7108</v>
      </c>
      <c r="F133" s="398">
        <v>187.5685</v>
      </c>
      <c r="G133" s="398">
        <v>1088.6663000000001</v>
      </c>
      <c r="H133" s="398">
        <f t="shared" si="9"/>
        <v>6019.3337000000001</v>
      </c>
      <c r="I133" s="399">
        <v>1295.0507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>
        <v>132</v>
      </c>
      <c r="F134" s="373">
        <v>0.21210000000000001</v>
      </c>
      <c r="G134" s="373">
        <v>1.85</v>
      </c>
      <c r="H134" s="373">
        <f t="shared" si="9"/>
        <v>130.15</v>
      </c>
      <c r="I134" s="400">
        <v>2.0728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>
        <v>2000</v>
      </c>
      <c r="F135" s="309">
        <v>4.4694000000000003</v>
      </c>
      <c r="G135" s="309">
        <v>2000</v>
      </c>
      <c r="H135" s="309">
        <f t="shared" si="8"/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>
        <v>1</v>
      </c>
      <c r="G137" s="243">
        <v>4</v>
      </c>
      <c r="H137" s="243">
        <f>E137-G137</f>
        <v>-4</v>
      </c>
      <c r="I137" s="307">
        <v>8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2231.8269000000005</v>
      </c>
      <c r="G138" s="203">
        <f>G119+G123+G124+G134+G135+G136+G137</f>
        <v>15269.289000000002</v>
      </c>
      <c r="H138" s="203">
        <f>E138-G138</f>
        <v>119950.711</v>
      </c>
      <c r="I138" s="211">
        <f>I119+I123+I124+I134+I135+I136+I137</f>
        <v>19512.2006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32" t="s">
        <v>2</v>
      </c>
      <c r="D148" s="43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7.4" thickBot="1" x14ac:dyDescent="0.35">
      <c r="B157" s="120"/>
      <c r="C157" s="107" t="s">
        <v>19</v>
      </c>
      <c r="D157" s="114" t="s">
        <v>20</v>
      </c>
      <c r="E157" s="70" t="str">
        <f>F20</f>
        <v>LANDET KVANTUM UKE 7</v>
      </c>
      <c r="F157" s="70" t="str">
        <f>G20</f>
        <v>LANDET KVANTUM T.O.M UKE 7</v>
      </c>
      <c r="G157" s="70" t="str">
        <f>I20</f>
        <v>RESTKVOTER</v>
      </c>
      <c r="H157" s="93" t="str">
        <f>J20</f>
        <v>LANDET KVANTUM T.O.M. UKE 7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19.097300000000001</v>
      </c>
      <c r="F158" s="185">
        <v>167.23320000000001</v>
      </c>
      <c r="G158" s="185">
        <f>D158-F158</f>
        <v>17309.766800000001</v>
      </c>
      <c r="H158" s="223">
        <v>204.54580000000001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3.0000000000000001E-3</v>
      </c>
      <c r="G159" s="185">
        <f>D159-F159</f>
        <v>99.997</v>
      </c>
      <c r="H159" s="223">
        <v>0.71099999999999997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19.097300000000001</v>
      </c>
      <c r="F161" s="187">
        <f>SUM(F158:F160)</f>
        <v>167.2362</v>
      </c>
      <c r="G161" s="187">
        <f>D161-F161</f>
        <v>17432.763800000001</v>
      </c>
      <c r="H161" s="210">
        <f>SUM(H158:H160)</f>
        <v>205.25680000000003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37" t="s">
        <v>1</v>
      </c>
      <c r="C164" s="438"/>
      <c r="D164" s="438"/>
      <c r="E164" s="438"/>
      <c r="F164" s="438"/>
      <c r="G164" s="438"/>
      <c r="H164" s="438"/>
      <c r="I164" s="438"/>
      <c r="J164" s="438"/>
      <c r="K164" s="439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32" t="s">
        <v>2</v>
      </c>
      <c r="D166" s="433"/>
      <c r="E166" s="432" t="s">
        <v>56</v>
      </c>
      <c r="F166" s="433"/>
      <c r="G166" s="432" t="s">
        <v>57</v>
      </c>
      <c r="H166" s="433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103</v>
      </c>
      <c r="F177" s="227" t="str">
        <f>F20</f>
        <v>LANDET KVANTUM UKE 7</v>
      </c>
      <c r="G177" s="70" t="str">
        <f>G20</f>
        <v>LANDET KVANTUM T.O.M UKE 7</v>
      </c>
      <c r="H177" s="70" t="str">
        <f>I20</f>
        <v>RESTKVOTER</v>
      </c>
      <c r="I177" s="93" t="str">
        <f>J20</f>
        <v>LANDET KVANTUM T.O.M. UKE 7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811.28020000000004</v>
      </c>
      <c r="G178" s="316">
        <f t="shared" si="10"/>
        <v>2555.1077</v>
      </c>
      <c r="H178" s="316">
        <f t="shared" si="10"/>
        <v>37324.8923</v>
      </c>
      <c r="I178" s="321">
        <f t="shared" si="10"/>
        <v>1965.4935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>
        <v>25535</v>
      </c>
      <c r="F179" s="314">
        <v>719.17909999999995</v>
      </c>
      <c r="G179" s="314">
        <v>2010.3514</v>
      </c>
      <c r="H179" s="314">
        <f>E179-G179</f>
        <v>23524.6486</v>
      </c>
      <c r="I179" s="319">
        <v>1374.6922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>
        <v>6646</v>
      </c>
      <c r="F180" s="314">
        <v>55.505299999999998</v>
      </c>
      <c r="G180" s="314">
        <v>282.63830000000002</v>
      </c>
      <c r="H180" s="314">
        <f t="shared" ref="H180:H182" si="11">E180-G180</f>
        <v>6363.3617000000004</v>
      </c>
      <c r="I180" s="319"/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>
        <v>1794</v>
      </c>
      <c r="F181" s="314">
        <v>35.448599999999999</v>
      </c>
      <c r="G181" s="314">
        <v>256.81740000000002</v>
      </c>
      <c r="H181" s="314">
        <f t="shared" si="11"/>
        <v>1537.1826000000001</v>
      </c>
      <c r="I181" s="319">
        <v>575.2559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>
        <v>5905</v>
      </c>
      <c r="F182" s="314">
        <v>1.1472</v>
      </c>
      <c r="G182" s="314">
        <v>5.3006000000000002</v>
      </c>
      <c r="H182" s="314">
        <f t="shared" si="11"/>
        <v>5899.6994000000004</v>
      </c>
      <c r="I182" s="319">
        <v>15.545400000000001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>
        <v>5500</v>
      </c>
      <c r="F183" s="315"/>
      <c r="G183" s="315">
        <v>33.130000000000003</v>
      </c>
      <c r="H183" s="315">
        <f>E183-G183</f>
        <v>5466.87</v>
      </c>
      <c r="I183" s="320">
        <v>43.55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>
        <v>8000</v>
      </c>
      <c r="F184" s="316">
        <f>F185+F186</f>
        <v>544.7414</v>
      </c>
      <c r="G184" s="316">
        <f>G185+G186</f>
        <v>1507.5677999999998</v>
      </c>
      <c r="H184" s="316">
        <f>E184-G184</f>
        <v>6492.4322000000002</v>
      </c>
      <c r="I184" s="321">
        <f>I185+I186</f>
        <v>345.18700000000001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>
        <v>337.11810000000003</v>
      </c>
      <c r="G185" s="314">
        <v>337.11810000000003</v>
      </c>
      <c r="H185" s="314"/>
      <c r="I185" s="319">
        <v>0.37809999999999999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/>
      <c r="F186" s="317">
        <v>207.6233</v>
      </c>
      <c r="G186" s="317">
        <v>1170.4496999999999</v>
      </c>
      <c r="H186" s="317"/>
      <c r="I186" s="322">
        <v>344.80889999999999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10</v>
      </c>
      <c r="F187" s="318"/>
      <c r="G187" s="318">
        <v>0.2336</v>
      </c>
      <c r="H187" s="318">
        <f>E187-G187</f>
        <v>9.7664000000000009</v>
      </c>
      <c r="I187" s="323">
        <v>0.2838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1</v>
      </c>
      <c r="G188" s="315">
        <v>4</v>
      </c>
      <c r="H188" s="315">
        <f>D188-G188</f>
        <v>-4</v>
      </c>
      <c r="I188" s="320">
        <v>15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1357.0216</v>
      </c>
      <c r="G189" s="203">
        <f>G178+G183+G184+G187+G188</f>
        <v>4100.0391</v>
      </c>
      <c r="H189" s="203">
        <f>H178+H183+H184+H187+H188</f>
        <v>49289.960900000005</v>
      </c>
      <c r="I189" s="200">
        <f>I178+I183+I184+I187+I188</f>
        <v>2369.5143000000003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 t="s">
        <v>107</v>
      </c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37" t="s">
        <v>1</v>
      </c>
      <c r="C194" s="438"/>
      <c r="D194" s="438"/>
      <c r="E194" s="438"/>
      <c r="F194" s="438"/>
      <c r="G194" s="438"/>
      <c r="H194" s="438"/>
      <c r="I194" s="438"/>
      <c r="J194" s="438"/>
      <c r="K194" s="439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32" t="s">
        <v>2</v>
      </c>
      <c r="D196" s="43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104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7</v>
      </c>
      <c r="F206" s="70" t="str">
        <f>G20</f>
        <v>LANDET KVANTUM T.O.M UKE 7</v>
      </c>
      <c r="G206" s="70" t="str">
        <f>I20</f>
        <v>RESTKVOTER</v>
      </c>
      <c r="H206" s="93" t="str">
        <f>J20</f>
        <v>LANDET KVANTUM T.O.M. UKE 7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16.009699999999999</v>
      </c>
      <c r="F207" s="185">
        <v>79.867999999999995</v>
      </c>
      <c r="G207" s="185"/>
      <c r="H207" s="223">
        <v>200.9358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100.5427</v>
      </c>
      <c r="F208" s="185">
        <v>653.6241</v>
      </c>
      <c r="G208" s="185"/>
      <c r="H208" s="223">
        <v>208.15989999999999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7.3099999999999998E-2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0.89349999999999996</v>
      </c>
      <c r="G210" s="186"/>
      <c r="H210" s="224">
        <v>3.0599999999999999E-2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116.55239999999999</v>
      </c>
      <c r="F211" s="187">
        <f>SUM(F207:F210)</f>
        <v>734.45869999999991</v>
      </c>
      <c r="G211" s="187">
        <f>D211-F211</f>
        <v>5550.5412999999999</v>
      </c>
      <c r="H211" s="210">
        <f>H207+H208+H209+H210</f>
        <v>409.12629999999996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7
&amp;"-,Normal"&amp;11(iht. motatte landings- og sluttsedler fra fiskesalgslagene; alle tallstørrelser i hele tonn)&amp;R21.02.2017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UKE_7_2017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2017-02-20T09:39:13Z</cp:lastPrinted>
  <dcterms:created xsi:type="dcterms:W3CDTF">2011-07-06T12:13:20Z</dcterms:created>
  <dcterms:modified xsi:type="dcterms:W3CDTF">2017-02-21T07:03:56Z</dcterms:modified>
</cp:coreProperties>
</file>