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jo\AppData\Local\Microsoft\Windows\Temporary Internet Files\Content.Outlook\HAV9QBU9\"/>
    </mc:Choice>
  </mc:AlternateContent>
  <bookViews>
    <workbookView xWindow="0" yWindow="0" windowWidth="28800" windowHeight="13020" tabRatio="419"/>
  </bookViews>
  <sheets>
    <sheet name="UKE_21_2015" sheetId="1" r:id="rId1"/>
  </sheets>
  <definedNames>
    <definedName name="_xlnm.Print_Area" localSheetId="0">UKE_21_2015!$A$1:$L$217</definedName>
    <definedName name="Z_14D440E4_F18A_4F78_9989_38C1B133222D_.wvu.Cols" localSheetId="0" hidden="1">UKE_21_2015!#REF!</definedName>
    <definedName name="Z_14D440E4_F18A_4F78_9989_38C1B133222D_.wvu.PrintArea" localSheetId="0" hidden="1">UKE_21_2015!$B$1:$L$217</definedName>
    <definedName name="Z_14D440E4_F18A_4F78_9989_38C1B133222D_.wvu.Rows" localSheetId="0" hidden="1">UKE_21_2015!$329:$1048576,UKE_21_2015!$218:$328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00" i="1" l="1"/>
  <c r="E33" i="1"/>
  <c r="F33" i="1"/>
  <c r="H63" i="1" l="1"/>
  <c r="H134" i="1" l="1"/>
  <c r="E25" i="1" l="1"/>
  <c r="G141" i="1"/>
  <c r="F63" i="1"/>
  <c r="F30" i="1"/>
  <c r="F34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99" i="1"/>
  <c r="G98" i="1"/>
  <c r="G97" i="1"/>
  <c r="G96" i="1"/>
  <c r="G95" i="1"/>
  <c r="G94" i="1"/>
  <c r="G93" i="1"/>
  <c r="H92" i="1"/>
  <c r="H91" i="1" s="1"/>
  <c r="F92" i="1"/>
  <c r="E92" i="1"/>
  <c r="D92" i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G67" i="1"/>
  <c r="H69" i="1"/>
  <c r="F69" i="1"/>
  <c r="G69" i="1" s="1"/>
  <c r="E63" i="1"/>
  <c r="E69" i="1" s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H142" i="1"/>
  <c r="F104" i="1"/>
  <c r="G63" i="1"/>
  <c r="F24" i="1"/>
  <c r="F42" i="1" s="1"/>
  <c r="G180" i="1"/>
  <c r="G192" i="1" s="1"/>
  <c r="G134" i="1"/>
  <c r="E142" i="1"/>
  <c r="F142" i="1" l="1"/>
  <c r="G142" i="1"/>
  <c r="G104" i="1"/>
  <c r="H24" i="1"/>
  <c r="H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<sst xmlns="http://schemas.openxmlformats.org/spreadsheetml/2006/main" count="232" uniqueCount="115">
  <si>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</si>
  <si>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</si>
  <si>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</si>
  <si>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</si>
  <si>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</si>
  <si>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</si>
  <si>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</si>
  <si>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</si>
  <si>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</si>
  <si>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</si>
  <si>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</si>
  <si>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</si>
  <si>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</si>
  <si>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</si>
  <si>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</si>
  <si>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</si>
  <si>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</si>
  <si>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</si>
  <si>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</si>
  <si>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</si>
  <si>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</si>
  <si>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</si>
  <si>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</si>
  <si>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</si>
  <si>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</si>
  <si>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</si>
  <si>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</si>
  <si>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</si>
  <si>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</si>
  <si>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</si>
  <si>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</si>
  <si>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</si>
  <si>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</si>
  <si>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</si>
  <si>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</si>
  <si>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</si>
  <si>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</si>
  <si>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</si>
  <si>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</si>
  <si>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</si>
  <si>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</si>
  <si>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</si>
  <si>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</si>
  <si>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</si>
  <si>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</si>
  <si>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</si>
  <si>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</si>
  <si>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</si>
  <si>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</si>
  <si>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</si>
  <si>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</si>
  <si>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</si>
  <si>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</si>
  <si>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</si>
  <si>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</si>
  <si>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</si>
  <si>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</si>
  <si>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</si>
  <si>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</si>
  <si>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</si>
  <si>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</si>
  <si>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</si>
  <si>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</si>
  <si>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</si>
  <si>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</si>
  <si>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</si>
  <si>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</si>
  <si>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</si>
  <si>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</si>
  <si>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</si>
  <si>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</si>
  <si>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</si>
  <si>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</si>
  <si>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</si>
  <si>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</si>
  <si>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</si>
  <si>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</si>
  <si>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</si>
  <si>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</si>
  <si>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</si>
  <si>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</si>
  <si>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</si>
  <si>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</si>
  <si>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</si>
  <si>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</si>
  <si>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</si>
  <si>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</si>
  <si>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</si>
  <si>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</si>
  <si>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</si>
  <si>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</si>
  <si>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</si>
  <si>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</si>
  <si>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</si>
  <si>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</si>
  <si>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</si>
  <si>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</si>
  <si>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</si>
  <si>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</si>
  <si>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</si>
  <si>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</si>
  <si>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</si>
  <si>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</si>
  <si>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</si>
  <si>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</si>
  <si>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</si>
  <si>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</si>
  <si>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</si>
  <si>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</si>
  <si>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31 tonn, men det legges til grunn at hele avsetningen tas</t>
    </r>
  </si>
  <si>
    <t>LANDET KVANTUM UKE 21</t>
  </si>
  <si>
    <t>LANDET KVANTUM T.O.M UKE 21</t>
  </si>
  <si>
    <t>LANDET KVANTUM T.O.M. UKE 21 2014</t>
  </si>
  <si>
    <r>
      <t xml:space="preserve">3 </t>
    </r>
    <r>
      <rPr>
        <sz val="9"/>
        <color theme="1"/>
        <rFont val="Calibri"/>
        <family val="2"/>
      </rPr>
      <t>Registrert rekreasjonsfiske utgjør 644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</si>
  <si>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96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</si>
</sst>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F206" sqref="F206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93" t="s">
        <v>98</v>
      </c>
      <c r="C2" s="394"/>
      <c r="D2" s="394"/>
      <c r="E2" s="394"/>
      <c r="F2" s="394"/>
      <c r="G2" s="394"/>
      <c r="H2" s="394"/>
      <c r="I2" s="394"/>
      <c r="J2" s="394"/>
      <c r="K2" s="395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6" t="s">
        <v>1</v>
      </c>
      <c r="C7" s="397"/>
      <c r="D7" s="397"/>
      <c r="E7" s="397"/>
      <c r="F7" s="397"/>
      <c r="G7" s="397"/>
      <c r="H7" s="397"/>
      <c r="I7" s="397"/>
      <c r="J7" s="397"/>
      <c r="K7" s="39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9" t="s">
        <v>2</v>
      </c>
      <c r="D9" s="400"/>
      <c r="E9" s="399" t="s">
        <v>21</v>
      </c>
      <c r="F9" s="400"/>
      <c r="G9" s="399" t="s">
        <v>22</v>
      </c>
      <c r="H9" s="400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14" t="s">
        <v>93</v>
      </c>
      <c r="D16" s="414"/>
      <c r="E16" s="414"/>
      <c r="F16" s="414"/>
      <c r="G16" s="414"/>
      <c r="H16" s="414"/>
      <c r="I16" s="414"/>
      <c r="J16" s="251"/>
      <c r="K16" s="154"/>
      <c r="L16" s="153"/>
    </row>
    <row r="17" spans="1:12" ht="13.5" customHeight="1" thickBot="1" x14ac:dyDescent="0.3">
      <c r="B17" s="155"/>
      <c r="C17" s="415"/>
      <c r="D17" s="415"/>
      <c r="E17" s="415"/>
      <c r="F17" s="415"/>
      <c r="G17" s="415"/>
      <c r="H17" s="415"/>
      <c r="I17" s="415"/>
      <c r="J17" s="252"/>
      <c r="K17" s="157"/>
      <c r="L17" s="146"/>
    </row>
    <row r="18" spans="1:12" ht="17.100000000000001" customHeight="1" x14ac:dyDescent="0.25">
      <c r="B18" s="401" t="s">
        <v>8</v>
      </c>
      <c r="C18" s="402"/>
      <c r="D18" s="402"/>
      <c r="E18" s="402"/>
      <c r="F18" s="402"/>
      <c r="G18" s="402"/>
      <c r="H18" s="402"/>
      <c r="I18" s="402"/>
      <c r="J18" s="402"/>
      <c r="K18" s="403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107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4">
        <f>D23+D22</f>
        <v>130677</v>
      </c>
      <c r="E21" s="365">
        <f>E23+E22</f>
        <v>680.56499999999994</v>
      </c>
      <c r="F21" s="365">
        <f>F22+F23</f>
        <v>40536.4107</v>
      </c>
      <c r="G21" s="365"/>
      <c r="H21" s="365">
        <f>H23+H22</f>
        <v>90140.589300000007</v>
      </c>
      <c r="I21" s="350">
        <f>I23+I22</f>
        <v>46682.222500000003</v>
      </c>
      <c r="J21" s="325"/>
      <c r="K21" s="158"/>
      <c r="L21" s="189"/>
    </row>
    <row r="22" spans="1:12" ht="14.1" customHeight="1" x14ac:dyDescent="0.25">
      <c r="B22" s="147"/>
      <c r="C22" s="213" t="s">
        <v>12</v>
      </c>
      <c r="D22" s="361">
        <v>129927</v>
      </c>
      <c r="E22" s="346">
        <v>676.99199999999996</v>
      </c>
      <c r="F22" s="346">
        <v>39886.414199999999</v>
      </c>
      <c r="G22" s="346"/>
      <c r="H22" s="346">
        <f>D22-F22</f>
        <v>90040.585800000001</v>
      </c>
      <c r="I22" s="351">
        <v>45923.450400000002</v>
      </c>
      <c r="J22" s="326"/>
      <c r="K22" s="158"/>
      <c r="L22" s="189"/>
    </row>
    <row r="23" spans="1:12" ht="14.1" customHeight="1" thickBot="1" x14ac:dyDescent="0.3">
      <c r="B23" s="147"/>
      <c r="C23" s="214" t="s">
        <v>11</v>
      </c>
      <c r="D23" s="362">
        <v>750</v>
      </c>
      <c r="E23" s="347">
        <v>3.573</v>
      </c>
      <c r="F23" s="347">
        <v>649.99649999999997</v>
      </c>
      <c r="G23" s="347"/>
      <c r="H23" s="347">
        <f>D23-F23</f>
        <v>100.00350000000003</v>
      </c>
      <c r="I23" s="352">
        <v>758.77210000000002</v>
      </c>
      <c r="J23" s="327"/>
      <c r="K23" s="158"/>
      <c r="L23" s="189"/>
    </row>
    <row r="24" spans="1:12" ht="14.1" customHeight="1" x14ac:dyDescent="0.25">
      <c r="B24" s="147"/>
      <c r="C24" s="212" t="s">
        <v>18</v>
      </c>
      <c r="D24" s="344">
        <f>D32+D31+D25</f>
        <v>265314</v>
      </c>
      <c r="E24" s="345">
        <f>E32+E31+E25</f>
        <v>1859.1836000000001</v>
      </c>
      <c r="F24" s="345">
        <f>F25+F31+F32</f>
        <v>224831.66714999996</v>
      </c>
      <c r="G24" s="345"/>
      <c r="H24" s="345">
        <f>H25+H31+H32</f>
        <v>40482.332850000006</v>
      </c>
      <c r="I24" s="350">
        <f>I25+I31+I32</f>
        <v>261656.44424999997</v>
      </c>
      <c r="J24" s="32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63">
        <f>D26+D27+D28+D29+D30</f>
        <v>206112</v>
      </c>
      <c r="E25" s="348">
        <f>E26+E27+E28+E29</f>
        <v>1687.9270000000001</v>
      </c>
      <c r="F25" s="348">
        <f>F26+F27+F28+F29</f>
        <v>191161.72804999998</v>
      </c>
      <c r="G25" s="348"/>
      <c r="H25" s="348">
        <f>H26+H27+H28+H29+H30</f>
        <v>14950.271950000002</v>
      </c>
      <c r="I25" s="353">
        <f>I26+I27+I28+I29+I30</f>
        <v>217117.38684999998</v>
      </c>
      <c r="J25" s="328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5">
        <v>52744</v>
      </c>
      <c r="E26" s="301">
        <v>420.89260000000002</v>
      </c>
      <c r="F26" s="301">
        <v>60460.132700000002</v>
      </c>
      <c r="G26" s="301">
        <v>3432</v>
      </c>
      <c r="H26" s="301">
        <f>D26-F26+G26</f>
        <v>-4284.1327000000019</v>
      </c>
      <c r="I26" s="303">
        <v>70677.786049999995</v>
      </c>
      <c r="J26" s="329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35">
        <v>50440</v>
      </c>
      <c r="E27" s="301">
        <v>402.11500000000001</v>
      </c>
      <c r="F27" s="301">
        <v>50953.856899999999</v>
      </c>
      <c r="G27" s="301">
        <v>2611</v>
      </c>
      <c r="H27" s="301">
        <f>D27-F27+G27</f>
        <v>2097.1431000000011</v>
      </c>
      <c r="I27" s="303">
        <v>56917.296999999999</v>
      </c>
      <c r="J27" s="329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35">
        <v>51365</v>
      </c>
      <c r="E28" s="301">
        <v>613.71969999999999</v>
      </c>
      <c r="F28" s="301">
        <v>47246.205549999999</v>
      </c>
      <c r="G28" s="301">
        <v>2969</v>
      </c>
      <c r="H28" s="301">
        <f>D28-F28+G28</f>
        <v>7087.7944500000012</v>
      </c>
      <c r="I28" s="303">
        <v>55108.864000000001</v>
      </c>
      <c r="J28" s="329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5">
        <v>34363</v>
      </c>
      <c r="E29" s="301">
        <v>251.19970000000001</v>
      </c>
      <c r="F29" s="301">
        <v>32501.532899999998</v>
      </c>
      <c r="G29" s="301">
        <v>1765</v>
      </c>
      <c r="H29" s="301">
        <f>D29-F29+G29</f>
        <v>3626.4671000000017</v>
      </c>
      <c r="I29" s="303">
        <v>34413.4398</v>
      </c>
      <c r="J29" s="329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35">
        <v>17200</v>
      </c>
      <c r="E30" s="301">
        <v>635</v>
      </c>
      <c r="F30" s="301">
        <f>SUM(G26:G29)</f>
        <v>10777</v>
      </c>
      <c r="G30" s="301"/>
      <c r="H30" s="301">
        <f>D30-F30</f>
        <v>6423</v>
      </c>
      <c r="I30" s="303"/>
      <c r="J30" s="329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63">
        <v>33987</v>
      </c>
      <c r="E31" s="348"/>
      <c r="F31" s="348">
        <v>9514.2564999999995</v>
      </c>
      <c r="G31" s="348"/>
      <c r="H31" s="348">
        <f>D31-F31</f>
        <v>24472.7435</v>
      </c>
      <c r="I31" s="353">
        <v>14470.665199999999</v>
      </c>
      <c r="J31" s="328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63">
        <f>D33+D34</f>
        <v>25215</v>
      </c>
      <c r="E32" s="348">
        <f>E33</f>
        <v>171.25659999999999</v>
      </c>
      <c r="F32" s="348">
        <f>F33</f>
        <v>24155.6826</v>
      </c>
      <c r="G32" s="348"/>
      <c r="H32" s="348">
        <f>H33+H34</f>
        <v>1059.3173999999999</v>
      </c>
      <c r="I32" s="353">
        <f>I33</f>
        <v>30068.392199999998</v>
      </c>
      <c r="J32" s="328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5">
        <v>23115</v>
      </c>
      <c r="E33" s="301">
        <f>196.2566-E37</f>
        <v>171.25659999999999</v>
      </c>
      <c r="F33" s="301">
        <f>24497.6826-F37</f>
        <v>24155.6826</v>
      </c>
      <c r="G33" s="301">
        <v>1394</v>
      </c>
      <c r="H33" s="301">
        <f>D33-F33+G33</f>
        <v>353.31739999999991</v>
      </c>
      <c r="I33" s="303">
        <v>30068.392199999998</v>
      </c>
      <c r="J33" s="329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64">
        <v>2100</v>
      </c>
      <c r="E34" s="349">
        <v>74</v>
      </c>
      <c r="F34" s="349">
        <f>G33</f>
        <v>1394</v>
      </c>
      <c r="G34" s="349"/>
      <c r="H34" s="349">
        <f t="shared" ref="H34:H40" si="0">D34-F34</f>
        <v>706</v>
      </c>
      <c r="I34" s="354"/>
      <c r="J34" s="330"/>
      <c r="K34" s="158"/>
      <c r="L34" s="189"/>
    </row>
    <row r="35" spans="1:12" ht="15.75" customHeight="1" thickBot="1" x14ac:dyDescent="0.3">
      <c r="B35" s="147"/>
      <c r="C35" s="218" t="s">
        <v>102</v>
      </c>
      <c r="D35" s="334">
        <v>4000</v>
      </c>
      <c r="E35" s="302">
        <v>51.109499999999997</v>
      </c>
      <c r="F35" s="302">
        <v>2900.6893500000001</v>
      </c>
      <c r="G35" s="302"/>
      <c r="H35" s="302">
        <f>D35-F35</f>
        <v>1099.3106499999999</v>
      </c>
      <c r="I35" s="304">
        <v>1167.3467499999999</v>
      </c>
      <c r="J35" s="331"/>
      <c r="K35" s="158"/>
      <c r="L35" s="189"/>
    </row>
    <row r="36" spans="1:12" ht="14.1" customHeight="1" thickBot="1" x14ac:dyDescent="0.3">
      <c r="B36" s="147"/>
      <c r="C36" s="218" t="s">
        <v>13</v>
      </c>
      <c r="D36" s="334">
        <v>749</v>
      </c>
      <c r="E36" s="302">
        <v>3</v>
      </c>
      <c r="F36" s="302">
        <v>243.34010000000001</v>
      </c>
      <c r="G36" s="302"/>
      <c r="H36" s="302">
        <f t="shared" si="0"/>
        <v>505.65989999999999</v>
      </c>
      <c r="I36" s="304">
        <v>176.18209999999999</v>
      </c>
      <c r="J36" s="331"/>
      <c r="K36" s="158"/>
      <c r="L36" s="189"/>
    </row>
    <row r="37" spans="1:12" ht="17.25" customHeight="1" thickBot="1" x14ac:dyDescent="0.3">
      <c r="B37" s="147"/>
      <c r="C37" s="218" t="s">
        <v>103</v>
      </c>
      <c r="D37" s="334">
        <v>3000</v>
      </c>
      <c r="E37" s="302">
        <v>25</v>
      </c>
      <c r="F37" s="302">
        <v>342</v>
      </c>
      <c r="G37" s="302"/>
      <c r="H37" s="302">
        <f t="shared" si="0"/>
        <v>2658</v>
      </c>
      <c r="I37" s="304"/>
      <c r="J37" s="331"/>
      <c r="K37" s="158"/>
      <c r="L37" s="189"/>
    </row>
    <row r="38" spans="1:12" ht="17.25" customHeight="1" thickBot="1" x14ac:dyDescent="0.3">
      <c r="B38" s="147"/>
      <c r="C38" s="218" t="s">
        <v>104</v>
      </c>
      <c r="D38" s="334">
        <v>7000</v>
      </c>
      <c r="E38" s="302"/>
      <c r="F38" s="302">
        <v>7000</v>
      </c>
      <c r="G38" s="302"/>
      <c r="H38" s="302">
        <f t="shared" si="0"/>
        <v>0</v>
      </c>
      <c r="I38" s="304">
        <v>856.24279999999999</v>
      </c>
      <c r="J38" s="331"/>
      <c r="K38" s="158"/>
      <c r="L38" s="189"/>
    </row>
    <row r="39" spans="1:12" ht="17.25" customHeight="1" thickBot="1" x14ac:dyDescent="0.3">
      <c r="B39" s="147"/>
      <c r="C39" s="218" t="s">
        <v>66</v>
      </c>
      <c r="D39" s="334">
        <v>500</v>
      </c>
      <c r="E39" s="302"/>
      <c r="F39" s="302"/>
      <c r="G39" s="302"/>
      <c r="H39" s="302">
        <f t="shared" si="0"/>
        <v>500</v>
      </c>
      <c r="I39" s="304"/>
      <c r="J39" s="331"/>
      <c r="K39" s="158"/>
      <c r="L39" s="189"/>
    </row>
    <row r="40" spans="1:12" ht="17.25" customHeight="1" thickBot="1" x14ac:dyDescent="0.3">
      <c r="B40" s="147"/>
      <c r="C40" s="218" t="s">
        <v>105</v>
      </c>
      <c r="D40" s="334">
        <v>3680</v>
      </c>
      <c r="E40" s="302"/>
      <c r="F40" s="302"/>
      <c r="G40" s="302"/>
      <c r="H40" s="302">
        <f t="shared" si="0"/>
        <v>3680</v>
      </c>
      <c r="I40" s="304"/>
      <c r="J40" s="331"/>
      <c r="K40" s="158"/>
      <c r="L40" s="189"/>
    </row>
    <row r="41" spans="1:12" ht="14.1" customHeight="1" thickBot="1" x14ac:dyDescent="0.3">
      <c r="B41" s="147"/>
      <c r="C41" s="184" t="s">
        <v>14</v>
      </c>
      <c r="D41" s="334"/>
      <c r="E41" s="366"/>
      <c r="F41" s="366">
        <v>181.55450000008568</v>
      </c>
      <c r="G41" s="366"/>
      <c r="H41" s="366">
        <f>D41-F41</f>
        <v>-181.55450000008568</v>
      </c>
      <c r="I41" s="304">
        <v>587.05000000004657</v>
      </c>
      <c r="J41" s="331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2618.8580999999999</v>
      </c>
      <c r="F42" s="249">
        <f>F21+F24+F35+F36+F37+F38+F39+F40+F41</f>
        <v>276035.6618</v>
      </c>
      <c r="G42" s="249"/>
      <c r="H42" s="249">
        <f>H21+H24+H35+H36+H37+H38+H39+H40+H41</f>
        <v>138884.33819999994</v>
      </c>
      <c r="I42" s="263">
        <f>I21+I24+I35+I36+I37+I38+I39+I40+I41</f>
        <v>311125.48840000003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6" t="s">
        <v>1</v>
      </c>
      <c r="C50" s="397"/>
      <c r="D50" s="397"/>
      <c r="E50" s="397"/>
      <c r="F50" s="397"/>
      <c r="G50" s="397"/>
      <c r="H50" s="397"/>
      <c r="I50" s="397"/>
      <c r="J50" s="397"/>
      <c r="K50" s="39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12" t="s">
        <v>2</v>
      </c>
      <c r="D52" s="41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01" t="s">
        <v>8</v>
      </c>
      <c r="C58" s="402"/>
      <c r="D58" s="402"/>
      <c r="E58" s="402"/>
      <c r="F58" s="402"/>
      <c r="G58" s="402"/>
      <c r="H58" s="402"/>
      <c r="I58" s="402"/>
      <c r="J58" s="402"/>
      <c r="K58" s="403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21</v>
      </c>
      <c r="F59" s="246" t="str">
        <f>F20</f>
        <v>LANDET KVANTUM T.O.M UKE 21</v>
      </c>
      <c r="G59" s="246" t="str">
        <f>H20</f>
        <v>RESTKVOTER</v>
      </c>
      <c r="H59" s="247" t="str">
        <f>I20</f>
        <v>LANDET KVANTUM T.O.M. UKE 21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5"/>
      <c r="E60" s="365">
        <v>4.2805</v>
      </c>
      <c r="F60" s="365">
        <v>215.08179999999999</v>
      </c>
      <c r="G60" s="410"/>
      <c r="H60" s="350">
        <v>203.8903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6"/>
      <c r="E61" s="357"/>
      <c r="F61" s="357">
        <v>374.16759999999999</v>
      </c>
      <c r="G61" s="410"/>
      <c r="H61" s="369">
        <v>634.04219999999998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7"/>
      <c r="E62" s="358">
        <v>0</v>
      </c>
      <c r="F62" s="358">
        <v>66.036799999999999</v>
      </c>
      <c r="G62" s="411"/>
      <c r="H62" s="370">
        <v>64.590100000000007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2.3363999999999998</v>
      </c>
      <c r="F63" s="287">
        <f>F64+F65+F66</f>
        <v>14.252400000000002</v>
      </c>
      <c r="G63" s="287">
        <f>D63-F63</f>
        <v>5685.7475999999997</v>
      </c>
      <c r="H63" s="289">
        <f>H64+H65+H66</f>
        <v>20.781399999999998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67"/>
      <c r="F64" s="367">
        <v>1.6691</v>
      </c>
      <c r="G64" s="367"/>
      <c r="H64" s="371">
        <v>2.1351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67">
        <v>1.8152999999999999</v>
      </c>
      <c r="F65" s="367">
        <v>6.7186000000000003</v>
      </c>
      <c r="G65" s="367"/>
      <c r="H65" s="371">
        <v>8.0938999999999997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295"/>
      <c r="E66" s="368">
        <v>0.52110000000000001</v>
      </c>
      <c r="F66" s="368">
        <v>5.8647</v>
      </c>
      <c r="G66" s="368"/>
      <c r="H66" s="372">
        <v>10.5524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88"/>
      <c r="F67" s="288">
        <v>4.4802</v>
      </c>
      <c r="G67" s="288">
        <f>D67-F67</f>
        <v>118.5198</v>
      </c>
      <c r="H67" s="291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288">
        <v>1</v>
      </c>
      <c r="G68" s="288"/>
      <c r="H68" s="291">
        <v>1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6">
        <v>9675</v>
      </c>
      <c r="E69" s="253">
        <f>E60+E61+E62+E63+E67+E68</f>
        <v>6.6168999999999993</v>
      </c>
      <c r="F69" s="253">
        <f>F60+F61+F62+F63+F67+F68</f>
        <v>675.01879999999983</v>
      </c>
      <c r="G69" s="253">
        <f>D69-F69</f>
        <v>8999.9812000000002</v>
      </c>
      <c r="H69" s="263">
        <f>H60+H61+H62+H63+H67+H68</f>
        <v>925.15120000000002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8"/>
      <c r="D70" s="408"/>
      <c r="E70" s="408"/>
      <c r="F70" s="297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6" t="s">
        <v>1</v>
      </c>
      <c r="C75" s="397"/>
      <c r="D75" s="397"/>
      <c r="E75" s="397"/>
      <c r="F75" s="397"/>
      <c r="G75" s="397"/>
      <c r="H75" s="397"/>
      <c r="I75" s="397"/>
      <c r="J75" s="397"/>
      <c r="K75" s="39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9" t="s">
        <v>2</v>
      </c>
      <c r="D77" s="400"/>
      <c r="E77" s="399" t="s">
        <v>21</v>
      </c>
      <c r="F77" s="404"/>
      <c r="G77" s="399" t="s">
        <v>22</v>
      </c>
      <c r="H77" s="400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9" t="s">
        <v>95</v>
      </c>
      <c r="D83" s="409"/>
      <c r="E83" s="409"/>
      <c r="F83" s="409"/>
      <c r="G83" s="409"/>
      <c r="H83" s="409"/>
      <c r="I83" s="254"/>
      <c r="J83" s="146"/>
      <c r="K83" s="148"/>
      <c r="L83" s="146"/>
    </row>
    <row r="84" spans="1:12" ht="6" customHeight="1" thickBot="1" x14ac:dyDescent="0.3">
      <c r="B84" s="147"/>
      <c r="C84" s="409"/>
      <c r="D84" s="409"/>
      <c r="E84" s="409"/>
      <c r="F84" s="409"/>
      <c r="G84" s="409"/>
      <c r="H84" s="409"/>
      <c r="I84" s="146"/>
      <c r="J84" s="146"/>
      <c r="K84" s="148"/>
      <c r="L84" s="146"/>
    </row>
    <row r="85" spans="1:12" ht="14.1" customHeight="1" x14ac:dyDescent="0.25">
      <c r="B85" s="401" t="s">
        <v>8</v>
      </c>
      <c r="C85" s="402"/>
      <c r="D85" s="402"/>
      <c r="E85" s="402"/>
      <c r="F85" s="402"/>
      <c r="G85" s="402"/>
      <c r="H85" s="402"/>
      <c r="I85" s="402"/>
      <c r="J85" s="402"/>
      <c r="K85" s="403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21</v>
      </c>
      <c r="F87" s="246" t="str">
        <f>F20</f>
        <v>LANDET KVANTUM T.O.M UKE 21</v>
      </c>
      <c r="G87" s="246" t="str">
        <f>H20</f>
        <v>RESTKVOTER</v>
      </c>
      <c r="H87" s="247" t="str">
        <f>I20</f>
        <v>LANDET KVANTUM T.O.M. UKE 21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33161</v>
      </c>
      <c r="E88" s="380">
        <f>E90+E89</f>
        <v>184.13320000000002</v>
      </c>
      <c r="F88" s="380">
        <f>F89+F90</f>
        <v>13783.4895</v>
      </c>
      <c r="G88" s="380">
        <f>G89+G90</f>
        <v>19377.5105</v>
      </c>
      <c r="H88" s="289">
        <f>H89+H90</f>
        <v>11194.984400000001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2">
        <v>32411</v>
      </c>
      <c r="E89" s="373">
        <v>167.31360000000001</v>
      </c>
      <c r="F89" s="373">
        <v>13219.566699999999</v>
      </c>
      <c r="G89" s="373">
        <f>D89-F89</f>
        <v>19191.433300000001</v>
      </c>
      <c r="H89" s="309">
        <v>10658.734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3">
        <v>750</v>
      </c>
      <c r="E90" s="374">
        <v>16.819600000000001</v>
      </c>
      <c r="F90" s="374">
        <v>563.92280000000005</v>
      </c>
      <c r="G90" s="374">
        <f>D90-F90</f>
        <v>186.07719999999995</v>
      </c>
      <c r="H90" s="310">
        <v>536.25040000000001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56">
        <f>D92+D98+D99</f>
        <v>54106</v>
      </c>
      <c r="E91" s="375">
        <f>E92+E98+E99</f>
        <v>1375.2698000000003</v>
      </c>
      <c r="F91" s="375">
        <f>F92+F98+F99</f>
        <v>25493.173800000004</v>
      </c>
      <c r="G91" s="375">
        <f>G92+G98+G99</f>
        <v>28612.826199999996</v>
      </c>
      <c r="H91" s="355">
        <f>H92+H98+H99</f>
        <v>22217.432099999998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36">
        <f>D93+D94+D95+D96+D97</f>
        <v>40038</v>
      </c>
      <c r="E92" s="376">
        <f>E93+E94+E95+E96+E97</f>
        <v>1295.0184000000002</v>
      </c>
      <c r="F92" s="376">
        <f>F93+F94+F95+F96+F97</f>
        <v>20365.900700000002</v>
      </c>
      <c r="G92" s="376">
        <f>G93+G94+G95+G96+G97</f>
        <v>19672.099299999998</v>
      </c>
      <c r="H92" s="311">
        <f>H93+H94+H96+H97</f>
        <v>16757.062999999998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35">
        <v>9211</v>
      </c>
      <c r="E93" s="377">
        <v>197.33150000000001</v>
      </c>
      <c r="F93" s="377">
        <v>2722.0027</v>
      </c>
      <c r="G93" s="377">
        <f>D93-F93</f>
        <v>6488.9973</v>
      </c>
      <c r="H93" s="303">
        <v>2342.9576999999999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35">
        <v>8490</v>
      </c>
      <c r="E94" s="377">
        <v>474.1114</v>
      </c>
      <c r="F94" s="377">
        <v>6010.4759000000004</v>
      </c>
      <c r="G94" s="377">
        <f t="shared" ref="G94:G100" si="1">D94-F94</f>
        <v>2479.5240999999996</v>
      </c>
      <c r="H94" s="303">
        <v>4617.5598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35">
        <v>4000</v>
      </c>
      <c r="E95" s="377"/>
      <c r="F95" s="377"/>
      <c r="G95" s="377">
        <f>D95-F95</f>
        <v>4000</v>
      </c>
      <c r="H95" s="303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35">
        <v>11811</v>
      </c>
      <c r="E96" s="377">
        <v>543.63930000000005</v>
      </c>
      <c r="F96" s="377">
        <v>7283.8527000000004</v>
      </c>
      <c r="G96" s="377">
        <f t="shared" si="1"/>
        <v>4527.1472999999996</v>
      </c>
      <c r="H96" s="303">
        <v>5825.6683000000003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35">
        <v>6526</v>
      </c>
      <c r="E97" s="377">
        <v>79.936199999999999</v>
      </c>
      <c r="F97" s="377">
        <v>4349.5694000000003</v>
      </c>
      <c r="G97" s="377">
        <f t="shared" si="1"/>
        <v>2176.4305999999997</v>
      </c>
      <c r="H97" s="303">
        <v>3970.8771999999999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36">
        <v>9739</v>
      </c>
      <c r="E98" s="376"/>
      <c r="F98" s="376">
        <v>3567.5151000000001</v>
      </c>
      <c r="G98" s="376">
        <f t="shared" si="1"/>
        <v>6171.4848999999995</v>
      </c>
      <c r="H98" s="311">
        <v>4532.1526000000003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7">
        <v>4329</v>
      </c>
      <c r="E99" s="378">
        <v>80.251400000000004</v>
      </c>
      <c r="F99" s="378">
        <v>1559.758</v>
      </c>
      <c r="G99" s="378">
        <f t="shared" si="1"/>
        <v>2769.2420000000002</v>
      </c>
      <c r="H99" s="312">
        <v>928.2165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79"/>
      <c r="F100" s="379">
        <v>30.51</v>
      </c>
      <c r="G100" s="379">
        <f t="shared" si="1"/>
        <v>517.49</v>
      </c>
      <c r="H100" s="291">
        <v>46.671900000000001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34">
        <v>930</v>
      </c>
      <c r="E101" s="366"/>
      <c r="F101" s="366"/>
      <c r="G101" s="366">
        <f>D101-F101</f>
        <v>930</v>
      </c>
      <c r="H101" s="304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79"/>
      <c r="F102" s="379">
        <v>300</v>
      </c>
      <c r="G102" s="379"/>
      <c r="H102" s="291">
        <v>27.6355</v>
      </c>
      <c r="I102" s="189"/>
      <c r="J102" s="189"/>
      <c r="K102" s="158"/>
      <c r="L102" s="189"/>
    </row>
    <row r="103" spans="1:12" ht="15.75" thickBot="1" x14ac:dyDescent="0.3">
      <c r="B103" s="9"/>
      <c r="C103" s="298" t="s">
        <v>14</v>
      </c>
      <c r="D103" s="290"/>
      <c r="E103" s="379"/>
      <c r="F103" s="379">
        <v>39.639000000002852</v>
      </c>
      <c r="G103" s="379">
        <f>D103-F103</f>
        <v>-39.639000000002852</v>
      </c>
      <c r="H103" s="291">
        <v>17.040399999998044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6">
        <f>D88+D91+D100+D101+D102+D103</f>
        <v>89045</v>
      </c>
      <c r="E104" s="381">
        <f>E88+E91+E100+E102+E103</f>
        <v>1559.4030000000002</v>
      </c>
      <c r="F104" s="381">
        <f>F88+F91+F100+F102+F103</f>
        <v>39646.812300000005</v>
      </c>
      <c r="G104" s="381">
        <f>G88+G91+G100+G101+G102+G103</f>
        <v>49398.187699999995</v>
      </c>
      <c r="H104" s="250">
        <f>H88+H91+H100+H102+H103</f>
        <v>33503.764299999995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109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6" t="s">
        <v>1</v>
      </c>
      <c r="C111" s="397"/>
      <c r="D111" s="397"/>
      <c r="E111" s="397"/>
      <c r="F111" s="397"/>
      <c r="G111" s="397"/>
      <c r="H111" s="397"/>
      <c r="I111" s="397"/>
      <c r="J111" s="397"/>
      <c r="K111" s="39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9" t="s">
        <v>2</v>
      </c>
      <c r="D113" s="400"/>
      <c r="E113" s="399" t="s">
        <v>21</v>
      </c>
      <c r="F113" s="400"/>
      <c r="G113" s="399" t="s">
        <v>22</v>
      </c>
      <c r="H113" s="400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01" t="s">
        <v>8</v>
      </c>
      <c r="C120" s="402"/>
      <c r="D120" s="402"/>
      <c r="E120" s="402"/>
      <c r="F120" s="402"/>
      <c r="G120" s="402"/>
      <c r="H120" s="402"/>
      <c r="I120" s="402"/>
      <c r="J120" s="402"/>
      <c r="K120" s="403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21</v>
      </c>
      <c r="F122" s="246" t="str">
        <f>F20</f>
        <v>LANDET KVANTUM T.O.M UKE 21</v>
      </c>
      <c r="G122" s="246" t="str">
        <f>H20</f>
        <v>RESTKVOTER</v>
      </c>
      <c r="H122" s="247" t="str">
        <f>I20</f>
        <v>LANDET KVANTUM T.O.M. UKE 21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0">
        <f>D124+D125+D126</f>
        <v>38273</v>
      </c>
      <c r="E123" s="287">
        <f>E124+E125+E126</f>
        <v>618.01840000000004</v>
      </c>
      <c r="F123" s="287">
        <f>F124+F125+F126</f>
        <v>27229.1862</v>
      </c>
      <c r="G123" s="287">
        <f>G124+G125+G126</f>
        <v>11043.813800000002</v>
      </c>
      <c r="H123" s="289">
        <f>H124+H125+H126</f>
        <v>25220.0386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32">
        <v>30618</v>
      </c>
      <c r="E124" s="305">
        <v>618.01840000000004</v>
      </c>
      <c r="F124" s="305">
        <v>23341.683799999999</v>
      </c>
      <c r="G124" s="305">
        <f>D124-F124</f>
        <v>7276.3162000000011</v>
      </c>
      <c r="H124" s="309">
        <v>20233.0533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32">
        <v>7155</v>
      </c>
      <c r="E125" s="305"/>
      <c r="F125" s="305">
        <v>3887.5023999999999</v>
      </c>
      <c r="G125" s="305">
        <f>D125-F125</f>
        <v>3267.4976000000001</v>
      </c>
      <c r="H125" s="309">
        <v>4986.9853000000003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33">
        <v>500</v>
      </c>
      <c r="E126" s="306"/>
      <c r="F126" s="306"/>
      <c r="G126" s="306">
        <f>D126-F126</f>
        <v>500</v>
      </c>
      <c r="H126" s="310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82">
        <v>25860</v>
      </c>
      <c r="E127" s="313">
        <v>4118.5973999999997</v>
      </c>
      <c r="F127" s="313">
        <v>16217.5016</v>
      </c>
      <c r="G127" s="313">
        <f>D127-F127</f>
        <v>9642.4984000000004</v>
      </c>
      <c r="H127" s="316">
        <v>13757.232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4">
        <f>D129+D134+D137</f>
        <v>39307</v>
      </c>
      <c r="E128" s="302">
        <f>E129+E134+E137</f>
        <v>402.32599999999991</v>
      </c>
      <c r="F128" s="302">
        <f>F137+F134+F129</f>
        <v>26850.571000000004</v>
      </c>
      <c r="G128" s="302">
        <f>D128-F128</f>
        <v>12456.428999999996</v>
      </c>
      <c r="H128" s="304">
        <f>H129+H134+H137</f>
        <v>24833.854200000002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83">
        <f>D130+D131+D132+D133</f>
        <v>29480</v>
      </c>
      <c r="E129" s="314">
        <f>E130+E131+E132+E133</f>
        <v>314.96479999999997</v>
      </c>
      <c r="F129" s="314">
        <f>F130+F131+F133+F132</f>
        <v>19259.874500000002</v>
      </c>
      <c r="G129" s="314">
        <f>G130+G131+G132+G133</f>
        <v>10220.125499999998</v>
      </c>
      <c r="H129" s="317">
        <f>H130+H131+H132+H133</f>
        <v>18430.350200000001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5">
        <v>8343</v>
      </c>
      <c r="E130" s="301">
        <v>67.656199999999998</v>
      </c>
      <c r="F130" s="301">
        <v>2431.5612000000001</v>
      </c>
      <c r="G130" s="301">
        <f t="shared" ref="G130:G135" si="2">D130-F130</f>
        <v>5911.4387999999999</v>
      </c>
      <c r="H130" s="303">
        <v>1528.6556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5">
        <v>7665</v>
      </c>
      <c r="E131" s="301">
        <v>71.082599999999999</v>
      </c>
      <c r="F131" s="301">
        <v>5679.9989999999998</v>
      </c>
      <c r="G131" s="301">
        <f t="shared" si="2"/>
        <v>1985.0010000000002</v>
      </c>
      <c r="H131" s="303">
        <v>6053.5843999999997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5">
        <v>7635</v>
      </c>
      <c r="E132" s="301">
        <v>134.06739999999999</v>
      </c>
      <c r="F132" s="301">
        <v>5723.5528000000004</v>
      </c>
      <c r="G132" s="301">
        <f t="shared" si="2"/>
        <v>1911.4471999999996</v>
      </c>
      <c r="H132" s="303">
        <v>5805.8887000000004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5">
        <v>5837</v>
      </c>
      <c r="E133" s="301">
        <v>42.1586</v>
      </c>
      <c r="F133" s="301">
        <v>5424.7614999999996</v>
      </c>
      <c r="G133" s="301">
        <f t="shared" si="2"/>
        <v>412.23850000000039</v>
      </c>
      <c r="H133" s="303">
        <v>5042.2214999999997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36">
        <f>D135+D136</f>
        <v>4324</v>
      </c>
      <c r="E134" s="307">
        <f>E135+E136</f>
        <v>0.66020000000000001</v>
      </c>
      <c r="F134" s="307">
        <f>F135+F136</f>
        <v>5149.9032999999999</v>
      </c>
      <c r="G134" s="307">
        <f t="shared" si="2"/>
        <v>-825.90329999999994</v>
      </c>
      <c r="H134" s="311">
        <f>H135</f>
        <v>4189.0793000000003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84">
        <v>3824</v>
      </c>
      <c r="E135" s="315">
        <v>0.66020000000000001</v>
      </c>
      <c r="F135" s="315">
        <v>5149.9032999999999</v>
      </c>
      <c r="G135" s="315">
        <f t="shared" si="2"/>
        <v>-1325.9032999999999</v>
      </c>
      <c r="H135" s="318">
        <v>4189.0793000000003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84">
        <v>500</v>
      </c>
      <c r="E136" s="315"/>
      <c r="F136" s="315"/>
      <c r="G136" s="315"/>
      <c r="H136" s="318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7">
        <v>5503</v>
      </c>
      <c r="E137" s="308">
        <v>86.700999999999993</v>
      </c>
      <c r="F137" s="308">
        <v>2440.7932000000001</v>
      </c>
      <c r="G137" s="308">
        <f>D137-F137</f>
        <v>3062.2067999999999</v>
      </c>
      <c r="H137" s="312">
        <v>2214.4247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85">
        <v>160</v>
      </c>
      <c r="E138" s="299"/>
      <c r="F138" s="299">
        <v>4.0895000000000001</v>
      </c>
      <c r="G138" s="299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/>
      <c r="F139" s="288">
        <v>2000</v>
      </c>
      <c r="G139" s="288">
        <f>D139-F139</f>
        <v>0</v>
      </c>
      <c r="H139" s="291">
        <v>91.115499999999997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10.387900000000627</v>
      </c>
      <c r="F141" s="288">
        <v>36.187899999989895</v>
      </c>
      <c r="G141" s="288">
        <f>D141-F141</f>
        <v>-36.187899999989895</v>
      </c>
      <c r="H141" s="291">
        <v>61.625299999985145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6">
        <f>D123+D127+D128+D138+D139+D140+D141</f>
        <v>105950</v>
      </c>
      <c r="E142" s="253">
        <f>E123+E127+E128+E138+E139+E140+E141</f>
        <v>5149.3297000000002</v>
      </c>
      <c r="F142" s="253">
        <f>F123+F127+F128+F138+F139+F140+F141</f>
        <v>72337.536200000002</v>
      </c>
      <c r="G142" s="253">
        <f>G123+G127+G128+G138+G139+G140+G141</f>
        <v>33612.463800000005</v>
      </c>
      <c r="H142" s="250">
        <f>H123+H127+H128+H138+H139+H140+H141</f>
        <v>63992.887299999995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12" t="s">
        <v>2</v>
      </c>
      <c r="D151" s="413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21</v>
      </c>
      <c r="F159" s="81" t="str">
        <f>F20</f>
        <v>LANDET KVANTUM T.O.M UKE 21</v>
      </c>
      <c r="G159" s="81" t="str">
        <f>H20</f>
        <v>RESTKVOTER</v>
      </c>
      <c r="H159" s="108" t="str">
        <f>I20</f>
        <v>LANDET KVANTUM T.O.M. UKE 21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1610.1464000000001</v>
      </c>
      <c r="F160" s="233">
        <v>3117.3642</v>
      </c>
      <c r="G160" s="233">
        <f>D160-F160</f>
        <v>15969.6358</v>
      </c>
      <c r="H160" s="285">
        <v>907.06550000000004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4.6319999999999482</v>
      </c>
      <c r="G161" s="233">
        <f>D161-F161</f>
        <v>495.36800000000005</v>
      </c>
      <c r="H161" s="285">
        <v>4.9979999999999336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1610.1464000000001</v>
      </c>
      <c r="F163" s="235">
        <f>SUM(F160:F162)</f>
        <v>3121.9962</v>
      </c>
      <c r="G163" s="235">
        <f>D163-F163</f>
        <v>16478.003799999999</v>
      </c>
      <c r="H163" s="262">
        <f>SUM(H160:H162)</f>
        <v>912.06349999999998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9" t="s">
        <v>1</v>
      </c>
      <c r="C166" s="420"/>
      <c r="D166" s="420"/>
      <c r="E166" s="420"/>
      <c r="F166" s="420"/>
      <c r="G166" s="420"/>
      <c r="H166" s="420"/>
      <c r="I166" s="420"/>
      <c r="J166" s="420"/>
      <c r="K166" s="42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12" t="s">
        <v>2</v>
      </c>
      <c r="D168" s="413"/>
      <c r="E168" s="412" t="s">
        <v>61</v>
      </c>
      <c r="F168" s="413"/>
      <c r="G168" s="412" t="s">
        <v>62</v>
      </c>
      <c r="H168" s="41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16" t="s">
        <v>8</v>
      </c>
      <c r="C177" s="417"/>
      <c r="D177" s="417"/>
      <c r="E177" s="417"/>
      <c r="F177" s="417"/>
      <c r="G177" s="417"/>
      <c r="H177" s="417"/>
      <c r="I177" s="417"/>
      <c r="J177" s="417"/>
      <c r="K177" s="41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90" t="str">
        <f>E20</f>
        <v>LANDET KVANTUM UKE 21</v>
      </c>
      <c r="F179" s="81" t="str">
        <f>F20</f>
        <v>LANDET KVANTUM T.O.M UKE 21</v>
      </c>
      <c r="G179" s="81" t="str">
        <f>H20</f>
        <v>RESTKVOTER</v>
      </c>
      <c r="H179" s="108" t="str">
        <f>I20</f>
        <v>LANDET KVANTUM T.O.M. UKE 21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8">
        <f>D181+D182+D183+D184+D185</f>
        <v>20233</v>
      </c>
      <c r="E180" s="389">
        <f>E181+E182+E183+E184+E185</f>
        <v>43.345999999999997</v>
      </c>
      <c r="F180" s="389">
        <f>F181+F182+F183+F184+F185</f>
        <v>16095.7865</v>
      </c>
      <c r="G180" s="389">
        <f>G181+G182+G183+G184+G185</f>
        <v>4137.2134999999998</v>
      </c>
      <c r="H180" s="319">
        <f>H181+H182+H183+H184+H185</f>
        <v>16588.105500000001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9">
        <v>11120</v>
      </c>
      <c r="E181" s="386"/>
      <c r="F181" s="386">
        <v>13046.375</v>
      </c>
      <c r="G181" s="386">
        <f t="shared" ref="G181:G187" si="3">D181-F181</f>
        <v>-1926.375</v>
      </c>
      <c r="H181" s="320">
        <v>15002.0996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9">
        <v>2894</v>
      </c>
      <c r="E182" s="386"/>
      <c r="F182" s="386">
        <v>1432.1021000000001</v>
      </c>
      <c r="G182" s="386">
        <f t="shared" si="3"/>
        <v>1461.8978999999999</v>
      </c>
      <c r="H182" s="320">
        <v>612.02409999999998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9">
        <v>1430</v>
      </c>
      <c r="E183" s="386">
        <v>30.765599999999999</v>
      </c>
      <c r="F183" s="386">
        <v>1469.829</v>
      </c>
      <c r="G183" s="386">
        <f t="shared" si="3"/>
        <v>-39.828999999999951</v>
      </c>
      <c r="H183" s="320">
        <v>745.96040000000005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9">
        <v>4689</v>
      </c>
      <c r="E184" s="386">
        <v>12.580399999999999</v>
      </c>
      <c r="F184" s="386">
        <v>147.4804</v>
      </c>
      <c r="G184" s="386">
        <f t="shared" si="3"/>
        <v>4541.5195999999996</v>
      </c>
      <c r="H184" s="320">
        <v>228.0214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40">
        <v>100</v>
      </c>
      <c r="E185" s="387"/>
      <c r="F185" s="387"/>
      <c r="G185" s="387">
        <f t="shared" si="3"/>
        <v>100</v>
      </c>
      <c r="H185" s="32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41">
        <v>5500</v>
      </c>
      <c r="E186" s="388">
        <v>316.71100000000001</v>
      </c>
      <c r="F186" s="388">
        <v>3189.5526</v>
      </c>
      <c r="G186" s="388">
        <f t="shared" si="3"/>
        <v>2310.4474</v>
      </c>
      <c r="H186" s="322">
        <v>1489.444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8">
        <v>8000</v>
      </c>
      <c r="E187" s="389">
        <v>15.849600000000001</v>
      </c>
      <c r="F187" s="389">
        <v>2623.8436000000002</v>
      </c>
      <c r="G187" s="389">
        <f t="shared" si="3"/>
        <v>5376.1563999999998</v>
      </c>
      <c r="H187" s="319">
        <v>988.42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9"/>
      <c r="E188" s="386">
        <v>5.0315000000000003</v>
      </c>
      <c r="F188" s="386">
        <v>1660.9811999999999</v>
      </c>
      <c r="G188" s="386"/>
      <c r="H188" s="320">
        <v>161.5265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42"/>
      <c r="E189" s="391">
        <f>E187-E188</f>
        <v>10.818100000000001</v>
      </c>
      <c r="F189" s="391">
        <f>F187-F188</f>
        <v>962.86240000000021</v>
      </c>
      <c r="G189" s="391"/>
      <c r="H189" s="323">
        <f>H187-H188</f>
        <v>826.8934999999999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43">
        <v>11</v>
      </c>
      <c r="E190" s="392"/>
      <c r="F190" s="360">
        <v>2.7336999999999998</v>
      </c>
      <c r="G190" s="360">
        <f>D190-F190</f>
        <v>8.2663000000000011</v>
      </c>
      <c r="H190" s="324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41"/>
      <c r="E191" s="359"/>
      <c r="F191" s="359">
        <v>20</v>
      </c>
      <c r="G191" s="359">
        <f>D191-F191</f>
        <v>-20</v>
      </c>
      <c r="H191" s="322">
        <v>20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375.90660000000003</v>
      </c>
      <c r="F192" s="253">
        <f>F180+F186+F187+F190+F191</f>
        <v>21931.916400000002</v>
      </c>
      <c r="G192" s="253">
        <f>G180+G186+G187+G190+G191</f>
        <v>11812.083599999998</v>
      </c>
      <c r="H192" s="250">
        <f>H180+H186+H187+H190+H191</f>
        <v>19086.9853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9" t="s">
        <v>1</v>
      </c>
      <c r="C197" s="420"/>
      <c r="D197" s="420"/>
      <c r="E197" s="420"/>
      <c r="F197" s="420"/>
      <c r="G197" s="420"/>
      <c r="H197" s="420"/>
      <c r="I197" s="420"/>
      <c r="J197" s="420"/>
      <c r="K197" s="42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12" t="s">
        <v>2</v>
      </c>
      <c r="D199" s="41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16" t="s">
        <v>8</v>
      </c>
      <c r="C207" s="417"/>
      <c r="D207" s="417"/>
      <c r="E207" s="417"/>
      <c r="F207" s="417"/>
      <c r="G207" s="417"/>
      <c r="H207" s="417"/>
      <c r="I207" s="417"/>
      <c r="J207" s="417"/>
      <c r="K207" s="41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21</v>
      </c>
      <c r="F209" s="81" t="str">
        <f>F20</f>
        <v>LANDET KVANTUM T.O.M UKE 21</v>
      </c>
      <c r="G209" s="81" t="str">
        <f>H20</f>
        <v>RESTKVOTER</v>
      </c>
      <c r="H209" s="108" t="str">
        <f>I20</f>
        <v>LANDET KVANTUM T.O.M. UKE 21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1.64</v>
      </c>
      <c r="F210" s="233">
        <v>415.27390000000003</v>
      </c>
      <c r="G210" s="233"/>
      <c r="H210" s="285">
        <v>423.76029999999997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177.4607</v>
      </c>
      <c r="F211" s="233">
        <v>912.76459999999997</v>
      </c>
      <c r="G211" s="233"/>
      <c r="H211" s="285">
        <v>839.91600000000005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19</v>
      </c>
      <c r="G213" s="234"/>
      <c r="H213" s="286">
        <v>21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179.10069999999999</v>
      </c>
      <c r="F214" s="235">
        <f>SUM(F210:F213)</f>
        <v>1352.89</v>
      </c>
      <c r="G214" s="235">
        <f>D214-F214</f>
        <v>3822.1099999999997</v>
      </c>
      <c r="H214" s="262">
        <f>H210+H211+H212+H213</f>
        <v>1285.9086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tonn)&amp;R26.05.2015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UKE_21_2015</vt:lpstr>
      <vt:lpstr>UKE_21_2015!Utskriftsområde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2015-05-26T05:21:57Z</cp:lastPrinted>
  <dcterms:created xsi:type="dcterms:W3CDTF">2011-07-06T12:13:20Z</dcterms:created>
  <dcterms:modified xsi:type="dcterms:W3CDTF">2015-05-26T05:27:19Z</dcterms:modified>
</cp:coreProperties>
</file>