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6\"/>
    </mc:Choice>
  </mc:AlternateContent>
  <bookViews>
    <workbookView xWindow="0" yWindow="0" windowWidth="28800" windowHeight="13020" tabRatio="413"/>
  </bookViews>
  <sheets>
    <sheet name="UKE_27_2016" sheetId="1" r:id="rId1"/>
  </sheets>
  <definedNames>
    <definedName name="Z_14D440E4_F18A_4F78_9989_38C1B133222D_.wvu.Cols" localSheetId="0" hidden="1">UKE_27_2016!#REF!</definedName>
    <definedName name="Z_14D440E4_F18A_4F78_9989_38C1B133222D_.wvu.PrintArea" localSheetId="0" hidden="1">UKE_27_2016!$B$1:$M$213</definedName>
    <definedName name="Z_14D440E4_F18A_4F78_9989_38C1B133222D_.wvu.Rows" localSheetId="0" hidden="1">UKE_27_2016!$325:$1048576,UKE_27_2016!$214:$324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88" i="1" l="1"/>
  <c r="E130" i="1"/>
  <c r="F33" i="1"/>
  <c r="G33" i="1"/>
  <c r="G34" i="1" l="1"/>
  <c r="G30" i="1"/>
  <c r="F32" i="1" l="1"/>
  <c r="G32" i="1" l="1"/>
  <c r="H40" i="1" l="1"/>
  <c r="E210" i="1" l="1"/>
  <c r="F130" i="1" l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I100" i="1" s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<sst xmlns="http://schemas.openxmlformats.org/spreadsheetml/2006/main" count="226" uniqueCount="110">
  <si>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</si>
  <si>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</si>
  <si>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</si>
  <si>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</si>
  <si>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</si>
  <si>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</si>
  <si>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</si>
  <si>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</si>
  <si>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</si>
  <si>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</si>
  <si>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</si>
  <si>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</si>
  <si>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</si>
  <si>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</si>
  <si>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</si>
  <si>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</si>
  <si>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</si>
  <si>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</si>
  <si>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</si>
  <si>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</si>
  <si>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</si>
  <si>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</si>
  <si>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</si>
  <si>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</si>
  <si>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</si>
  <si>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</si>
  <si>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</si>
  <si>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</si>
  <si>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</si>
  <si>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</si>
  <si>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</si>
  <si>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</si>
  <si>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</si>
  <si>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</si>
  <si>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</si>
  <si>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</si>
  <si>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</si>
  <si>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</si>
  <si>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</si>
  <si>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</si>
  <si>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</si>
  <si>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</si>
  <si>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</si>
  <si>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</si>
  <si>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</si>
  <si>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</si>
  <si>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</si>
  <si>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</si>
  <si>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</si>
  <si>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</si>
  <si>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</si>
  <si>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</si>
  <si>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</si>
  <si>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</si>
  <si>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</si>
  <si>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</si>
  <si>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</si>
  <si>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</si>
  <si>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</si>
  <si>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</si>
  <si>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</si>
  <si>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</si>
  <si>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</si>
  <si>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</si>
  <si>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</si>
  <si>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</si>
  <si>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</si>
  <si>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</si>
  <si>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</si>
  <si>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</si>
  <si>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</si>
  <si>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</si>
  <si>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</si>
  <si>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</si>
  <si>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</si>
  <si>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</si>
  <si>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</si>
  <si>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</si>
  <si>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</si>
  <si>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</si>
  <si>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</si>
  <si>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</si>
  <si>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</si>
  <si>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</si>
  <si>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</si>
  <si>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</si>
  <si>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</si>
  <si>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</si>
  <si>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</si>
  <si>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</si>
  <si>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</si>
  <si>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</si>
  <si>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</si>
  <si>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</si>
  <si>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</si>
  <si>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</si>
  <si>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</si>
  <si>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</si>
  <si>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</si>
  <si>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</si>
  <si>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</si>
  <si>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</si>
  <si>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</si>
  <si>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</si>
  <si>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27</t>
  </si>
  <si>
    <t>LANDET KVANTUM T.O.M UKE 27</t>
  </si>
  <si>
    <t>LANDET KVANTUM T.O.M. UKE 27 2015</t>
  </si>
  <si>
    <r>
      <t xml:space="preserve">3 </t>
    </r>
    <r>
      <rPr>
        <sz val="9"/>
        <color theme="1"/>
        <rFont val="Calibri"/>
        <family val="2"/>
      </rPr>
      <t>Registrert rekreasjonsfiske utgjør 1003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</si>
  <si>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42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</si>
  <si>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286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</si>
</sst>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B1" zoomScale="115" zoomScaleNormal="115" zoomScalePageLayoutView="115" workbookViewId="0">
      <selection activeCell="H210" sqref="H210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61" t="s">
        <v>86</v>
      </c>
      <c r="C2" s="362"/>
      <c r="D2" s="362"/>
      <c r="E2" s="362"/>
      <c r="F2" s="362"/>
      <c r="G2" s="362"/>
      <c r="H2" s="362"/>
      <c r="I2" s="362"/>
      <c r="J2" s="362"/>
      <c r="K2" s="363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4"/>
      <c r="C7" s="365"/>
      <c r="D7" s="365"/>
      <c r="E7" s="365"/>
      <c r="F7" s="365"/>
      <c r="G7" s="365"/>
      <c r="H7" s="365"/>
      <c r="I7" s="365"/>
      <c r="J7" s="365"/>
      <c r="K7" s="36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7" t="s">
        <v>2</v>
      </c>
      <c r="D9" s="368"/>
      <c r="E9" s="367" t="s">
        <v>20</v>
      </c>
      <c r="F9" s="368"/>
      <c r="G9" s="367" t="s">
        <v>21</v>
      </c>
      <c r="H9" s="368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69" t="s">
        <v>8</v>
      </c>
      <c r="C18" s="370"/>
      <c r="D18" s="370"/>
      <c r="E18" s="370"/>
      <c r="F18" s="370"/>
      <c r="G18" s="370"/>
      <c r="H18" s="370"/>
      <c r="I18" s="370"/>
      <c r="J18" s="370"/>
      <c r="K18" s="371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104</v>
      </c>
      <c r="G20" s="207" t="s">
        <v>105</v>
      </c>
      <c r="H20" s="207" t="s">
        <v>99</v>
      </c>
      <c r="I20" s="207" t="s">
        <v>75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1931</v>
      </c>
      <c r="G21" s="250">
        <f>G22+G23</f>
        <v>57677</v>
      </c>
      <c r="H21" s="250"/>
      <c r="I21" s="250">
        <f>I23+I22</f>
        <v>74131</v>
      </c>
      <c r="J21" s="257">
        <f>J23+J22</f>
        <v>52284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1931</v>
      </c>
      <c r="G22" s="254">
        <v>56995</v>
      </c>
      <c r="H22" s="254"/>
      <c r="I22" s="254">
        <f>E22-G22</f>
        <v>74063</v>
      </c>
      <c r="J22" s="258">
        <v>51435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/>
      <c r="G23" s="255">
        <v>682</v>
      </c>
      <c r="H23" s="255"/>
      <c r="I23" s="255">
        <f>E23-G23</f>
        <v>68</v>
      </c>
      <c r="J23" s="259">
        <v>849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1168</v>
      </c>
      <c r="G24" s="250">
        <f>G25+G31+G32</f>
        <v>223359</v>
      </c>
      <c r="H24" s="250"/>
      <c r="I24" s="250">
        <f>I25+I31+I32</f>
        <v>35745</v>
      </c>
      <c r="J24" s="257">
        <f>J25+J31+J32</f>
        <v>237192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379</v>
      </c>
      <c r="G25" s="251">
        <f>G26+G27+G28+G29</f>
        <v>179356</v>
      </c>
      <c r="H25" s="251"/>
      <c r="I25" s="251">
        <f>I26+I27+I28+I29+I30</f>
        <v>20839</v>
      </c>
      <c r="J25" s="260">
        <f>J26+J27+J28+J29+J30</f>
        <v>198194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44</v>
      </c>
      <c r="G26" s="246">
        <v>47342</v>
      </c>
      <c r="H26" s="246">
        <v>678</v>
      </c>
      <c r="I26" s="246">
        <f>E26-G26+H26</f>
        <v>-377</v>
      </c>
      <c r="J26" s="248">
        <v>61496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182</v>
      </c>
      <c r="G27" s="246">
        <v>48899</v>
      </c>
      <c r="H27" s="246">
        <v>1007</v>
      </c>
      <c r="I27" s="246">
        <f>E27-G27+H27</f>
        <v>1307</v>
      </c>
      <c r="J27" s="248">
        <v>52309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72</v>
      </c>
      <c r="G28" s="246">
        <v>47850</v>
      </c>
      <c r="H28" s="246">
        <v>1163</v>
      </c>
      <c r="I28" s="246">
        <f>E28-G28+H28</f>
        <v>7881</v>
      </c>
      <c r="J28" s="248">
        <v>49933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81</v>
      </c>
      <c r="G29" s="246">
        <v>35265</v>
      </c>
      <c r="H29" s="246">
        <v>833</v>
      </c>
      <c r="I29" s="246">
        <f>E29-G29+H29</f>
        <v>397</v>
      </c>
      <c r="J29" s="248">
        <v>34456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212</v>
      </c>
      <c r="G30" s="246">
        <f>H26+H27+H28+H29</f>
        <v>3681</v>
      </c>
      <c r="H30" s="246"/>
      <c r="I30" s="246">
        <f>E30-G30</f>
        <v>11631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754</v>
      </c>
      <c r="G31" s="251">
        <v>17239</v>
      </c>
      <c r="H31" s="251"/>
      <c r="I31" s="251">
        <f>E31-G31</f>
        <v>16637</v>
      </c>
      <c r="J31" s="260">
        <v>13197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35</v>
      </c>
      <c r="G32" s="251">
        <f>G33</f>
        <v>26764</v>
      </c>
      <c r="H32" s="251"/>
      <c r="I32" s="251">
        <f>I33+I34</f>
        <v>-1731</v>
      </c>
      <c r="J32" s="260">
        <f>J33</f>
        <v>25801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44-F37</f>
        <v>35</v>
      </c>
      <c r="G33" s="246">
        <f>29093-G37</f>
        <v>26764</v>
      </c>
      <c r="H33" s="246">
        <v>536</v>
      </c>
      <c r="I33" s="246">
        <f>E33-G33+H33</f>
        <v>-3295</v>
      </c>
      <c r="J33" s="248">
        <v>25801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26</v>
      </c>
      <c r="G34" s="256">
        <f>H33</f>
        <v>536</v>
      </c>
      <c r="H34" s="256"/>
      <c r="I34" s="256">
        <f t="shared" ref="I34:I39" si="0">E34-G34</f>
        <v>1564</v>
      </c>
      <c r="J34" s="261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/>
      <c r="G35" s="247">
        <v>3271</v>
      </c>
      <c r="H35" s="247"/>
      <c r="I35" s="247">
        <f t="shared" si="0"/>
        <v>729</v>
      </c>
      <c r="J35" s="249">
        <v>2857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9</v>
      </c>
      <c r="G37" s="247">
        <v>2329</v>
      </c>
      <c r="H37" s="247"/>
      <c r="I37" s="247">
        <f t="shared" si="0"/>
        <v>671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15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>
        <v>1</v>
      </c>
      <c r="G39" s="247">
        <v>53</v>
      </c>
      <c r="H39" s="247"/>
      <c r="I39" s="247">
        <f t="shared" si="0"/>
        <v>-53</v>
      </c>
      <c r="J39" s="249">
        <v>589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3124</v>
      </c>
      <c r="G40" s="210">
        <f>G21+G24+G35+G36+G37+G38+G39</f>
        <v>294066.83740000002</v>
      </c>
      <c r="H40" s="210">
        <f>H26+H27+H28+H29+H33</f>
        <v>4217</v>
      </c>
      <c r="I40" s="210">
        <f>I21+I24+I35+I36+I37+I38+I39</f>
        <v>111552.1626</v>
      </c>
      <c r="J40" s="222">
        <f>J21+J24+J35+J36+J37+J38+J39</f>
        <v>300168.32860000001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107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4" t="s">
        <v>1</v>
      </c>
      <c r="C47" s="365"/>
      <c r="D47" s="365"/>
      <c r="E47" s="365"/>
      <c r="F47" s="365"/>
      <c r="G47" s="365"/>
      <c r="H47" s="365"/>
      <c r="I47" s="365"/>
      <c r="J47" s="365"/>
      <c r="K47" s="36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84" t="s">
        <v>2</v>
      </c>
      <c r="D49" s="385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69" t="s">
        <v>8</v>
      </c>
      <c r="C55" s="370"/>
      <c r="D55" s="370"/>
      <c r="E55" s="370"/>
      <c r="F55" s="370"/>
      <c r="G55" s="370"/>
      <c r="H55" s="370"/>
      <c r="I55" s="370"/>
      <c r="J55" s="370"/>
      <c r="K55" s="371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27</v>
      </c>
      <c r="F56" s="207" t="str">
        <f>G20</f>
        <v>LANDET KVANTUM T.O.M UKE 27</v>
      </c>
      <c r="G56" s="207" t="str">
        <f>I20</f>
        <v>RESTKVOTER</v>
      </c>
      <c r="H56" s="208" t="str">
        <f>J20</f>
        <v>LANDET KVANTUM T.O.M. UKE 27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76"/>
      <c r="E57" s="346">
        <v>23</v>
      </c>
      <c r="F57" s="346">
        <v>936</v>
      </c>
      <c r="G57" s="381"/>
      <c r="H57" s="349">
        <v>558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77"/>
      <c r="E58" s="346">
        <v>96</v>
      </c>
      <c r="F58" s="346">
        <v>726</v>
      </c>
      <c r="G58" s="382"/>
      <c r="H58" s="349">
        <v>545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78"/>
      <c r="E59" s="347">
        <v>13</v>
      </c>
      <c r="F59" s="347">
        <v>99</v>
      </c>
      <c r="G59" s="383"/>
      <c r="H59" s="350">
        <v>87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6</v>
      </c>
      <c r="F60" s="250">
        <f>F61+F62+F63</f>
        <v>4533</v>
      </c>
      <c r="G60" s="250">
        <f>D60-F60</f>
        <v>2067</v>
      </c>
      <c r="H60" s="257">
        <f>H61+H62+H63</f>
        <v>3494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>
        <v>1</v>
      </c>
      <c r="F61" s="246">
        <v>1966</v>
      </c>
      <c r="G61" s="246"/>
      <c r="H61" s="248">
        <v>1427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2</v>
      </c>
      <c r="F62" s="246">
        <v>1778</v>
      </c>
      <c r="G62" s="246"/>
      <c r="H62" s="248">
        <v>1499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3</v>
      </c>
      <c r="F63" s="256">
        <v>789</v>
      </c>
      <c r="G63" s="256"/>
      <c r="H63" s="261">
        <v>568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15.3079</v>
      </c>
      <c r="G64" s="247">
        <f>D64-F64</f>
        <v>64.692099999999996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/>
      <c r="F65" s="262">
        <v>171</v>
      </c>
      <c r="G65" s="262"/>
      <c r="H65" s="336">
        <v>181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345">
        <f>E57+E58+E59+E60+E64+E65</f>
        <v>138</v>
      </c>
      <c r="F66" s="345">
        <f>F57+F58+F59+F60+F64+F65</f>
        <v>6480.3078999999998</v>
      </c>
      <c r="G66" s="214">
        <f>D66-F66</f>
        <v>4724.6921000000002</v>
      </c>
      <c r="H66" s="222">
        <f>H57+H58+H59+H60+H64+H65</f>
        <v>4869.4802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79"/>
      <c r="D67" s="379"/>
      <c r="E67" s="379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4" t="s">
        <v>1</v>
      </c>
      <c r="C72" s="365"/>
      <c r="D72" s="365"/>
      <c r="E72" s="365"/>
      <c r="F72" s="365"/>
      <c r="G72" s="365"/>
      <c r="H72" s="365"/>
      <c r="I72" s="365"/>
      <c r="J72" s="365"/>
      <c r="K72" s="36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7" t="s">
        <v>2</v>
      </c>
      <c r="D74" s="368"/>
      <c r="E74" s="367" t="s">
        <v>20</v>
      </c>
      <c r="F74" s="372"/>
      <c r="G74" s="367" t="s">
        <v>21</v>
      </c>
      <c r="H74" s="368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80"/>
      <c r="D80" s="380"/>
      <c r="E80" s="380"/>
      <c r="F80" s="380"/>
      <c r="G80" s="380"/>
      <c r="H80" s="380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80"/>
      <c r="D81" s="380"/>
      <c r="E81" s="380"/>
      <c r="F81" s="380"/>
      <c r="G81" s="380"/>
      <c r="H81" s="380"/>
      <c r="I81" s="285"/>
      <c r="J81" s="285"/>
      <c r="K81" s="282"/>
      <c r="L81" s="285"/>
      <c r="M81" s="124"/>
    </row>
    <row r="82" spans="1:13" ht="14.1" customHeight="1" x14ac:dyDescent="0.25">
      <c r="B82" s="373" t="s">
        <v>8</v>
      </c>
      <c r="C82" s="374"/>
      <c r="D82" s="374"/>
      <c r="E82" s="374"/>
      <c r="F82" s="374"/>
      <c r="G82" s="374"/>
      <c r="H82" s="374"/>
      <c r="I82" s="374"/>
      <c r="J82" s="374"/>
      <c r="K82" s="375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27</v>
      </c>
      <c r="G84" s="207" t="str">
        <f>G20</f>
        <v>LANDET KVANTUM T.O.M UKE 27</v>
      </c>
      <c r="H84" s="207" t="str">
        <f>I20</f>
        <v>RESTKVOTER</v>
      </c>
      <c r="I84" s="208" t="str">
        <f>J20</f>
        <v>LANDET KVANTUM T.O.M. UKE 27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159</v>
      </c>
      <c r="G85" s="250">
        <f>G86+G87</f>
        <v>33767.7376</v>
      </c>
      <c r="H85" s="250">
        <f>H86+H87</f>
        <v>16414.2624</v>
      </c>
      <c r="I85" s="257">
        <f>I86+I87</f>
        <v>15922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159</v>
      </c>
      <c r="G86" s="254">
        <v>33490</v>
      </c>
      <c r="H86" s="254">
        <f>E86-G86</f>
        <v>15942</v>
      </c>
      <c r="I86" s="258">
        <v>15326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/>
      <c r="G87" s="255">
        <v>277.73759999999999</v>
      </c>
      <c r="H87" s="255">
        <f>E87-G87</f>
        <v>472.26240000000001</v>
      </c>
      <c r="I87" s="259">
        <v>596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1221</v>
      </c>
      <c r="G88" s="288">
        <f t="shared" si="1"/>
        <v>38957</v>
      </c>
      <c r="H88" s="288">
        <f>H89+H95+H96</f>
        <v>39377</v>
      </c>
      <c r="I88" s="330">
        <f t="shared" si="1"/>
        <v>31037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1042</v>
      </c>
      <c r="G89" s="251">
        <f>G90+G91+G92+G93+G94</f>
        <v>30265</v>
      </c>
      <c r="H89" s="251">
        <f>H90+H91+H92+H93+H94</f>
        <v>27951</v>
      </c>
      <c r="I89" s="260">
        <f>I90+I91+I92+I93</f>
        <v>24419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336</v>
      </c>
      <c r="G90" s="246">
        <v>4536</v>
      </c>
      <c r="H90" s="246">
        <f t="shared" ref="H90:H99" si="2">E90-G90</f>
        <v>10630</v>
      </c>
      <c r="I90" s="248">
        <v>3780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349</v>
      </c>
      <c r="G91" s="246">
        <v>8200</v>
      </c>
      <c r="H91" s="246">
        <f t="shared" si="2"/>
        <v>4355</v>
      </c>
      <c r="I91" s="248">
        <v>7257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202</v>
      </c>
      <c r="G92" s="246">
        <v>9195</v>
      </c>
      <c r="H92" s="246">
        <f t="shared" si="2"/>
        <v>6670</v>
      </c>
      <c r="I92" s="248">
        <v>8238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155</v>
      </c>
      <c r="G93" s="246">
        <v>8334</v>
      </c>
      <c r="H93" s="246">
        <f t="shared" si="2"/>
        <v>296</v>
      </c>
      <c r="I93" s="248">
        <v>5144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117</v>
      </c>
      <c r="G95" s="251">
        <v>6995</v>
      </c>
      <c r="H95" s="251">
        <f t="shared" si="2"/>
        <v>6665</v>
      </c>
      <c r="I95" s="260">
        <v>4391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62</v>
      </c>
      <c r="G96" s="291">
        <v>1697</v>
      </c>
      <c r="H96" s="291">
        <f t="shared" si="2"/>
        <v>4761</v>
      </c>
      <c r="I96" s="302">
        <v>2227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>
        <v>1</v>
      </c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/>
      <c r="G99" s="247">
        <v>30</v>
      </c>
      <c r="H99" s="247">
        <f t="shared" si="2"/>
        <v>-30</v>
      </c>
      <c r="I99" s="249">
        <v>58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G100" si="3">D85+D88+D97+D98+D99</f>
        <v>118700</v>
      </c>
      <c r="E100" s="345">
        <f t="shared" si="3"/>
        <v>129189</v>
      </c>
      <c r="F100" s="237">
        <f t="shared" si="3"/>
        <v>1381</v>
      </c>
      <c r="G100" s="237">
        <f t="shared" si="3"/>
        <v>73079.87999999999</v>
      </c>
      <c r="H100" s="237">
        <f>H85+H88+H97+H98+H99</f>
        <v>56109.120000000003</v>
      </c>
      <c r="I100" s="211">
        <f>I85+I88+I97+I98+I99</f>
        <v>47356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8" t="s">
        <v>108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64" t="s">
        <v>1</v>
      </c>
      <c r="C107" s="365"/>
      <c r="D107" s="365"/>
      <c r="E107" s="365"/>
      <c r="F107" s="365"/>
      <c r="G107" s="365"/>
      <c r="H107" s="365"/>
      <c r="I107" s="365"/>
      <c r="J107" s="365"/>
      <c r="K107" s="36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7" t="s">
        <v>2</v>
      </c>
      <c r="D109" s="368"/>
      <c r="E109" s="367" t="s">
        <v>20</v>
      </c>
      <c r="F109" s="368"/>
      <c r="G109" s="367" t="s">
        <v>21</v>
      </c>
      <c r="H109" s="368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69" t="s">
        <v>8</v>
      </c>
      <c r="C116" s="370"/>
      <c r="D116" s="370"/>
      <c r="E116" s="370"/>
      <c r="F116" s="370"/>
      <c r="G116" s="370"/>
      <c r="H116" s="370"/>
      <c r="I116" s="370"/>
      <c r="J116" s="370"/>
      <c r="K116" s="371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27</v>
      </c>
      <c r="F118" s="207" t="str">
        <f>G20</f>
        <v>LANDET KVANTUM T.O.M UKE 27</v>
      </c>
      <c r="G118" s="207" t="str">
        <f>I20</f>
        <v>RESTKVOTER</v>
      </c>
      <c r="H118" s="208" t="str">
        <f>J20</f>
        <v>LANDET KVANTUM T.O.M. UKE 27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98</v>
      </c>
      <c r="F119" s="250">
        <f>F120+F121+F122</f>
        <v>18699</v>
      </c>
      <c r="G119" s="250">
        <f>G120+G121+G122</f>
        <v>26201</v>
      </c>
      <c r="H119" s="257">
        <f>H120+H121+H122</f>
        <v>29070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97</v>
      </c>
      <c r="F120" s="254">
        <v>14693</v>
      </c>
      <c r="G120" s="254">
        <f>D120-F120</f>
        <v>21227</v>
      </c>
      <c r="H120" s="258">
        <v>25250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>
        <v>1</v>
      </c>
      <c r="F121" s="254">
        <v>4006</v>
      </c>
      <c r="G121" s="254">
        <f>D121-F121</f>
        <v>4474</v>
      </c>
      <c r="H121" s="258">
        <v>3820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354</v>
      </c>
      <c r="F123" s="337">
        <v>20425</v>
      </c>
      <c r="G123" s="337">
        <f>D123-F123</f>
        <v>9912</v>
      </c>
      <c r="H123" s="341">
        <v>23346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151</v>
      </c>
      <c r="F124" s="247">
        <f>F133+F130+F125</f>
        <v>34233</v>
      </c>
      <c r="G124" s="247">
        <f>D124-F124</f>
        <v>11880</v>
      </c>
      <c r="H124" s="249">
        <f>H125+H130+H133</f>
        <v>28483.724999999999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72</v>
      </c>
      <c r="F125" s="338">
        <f>F126+F127+F129+F128</f>
        <v>26848</v>
      </c>
      <c r="G125" s="338">
        <f>G126+G127+G128+G129</f>
        <v>7737</v>
      </c>
      <c r="H125" s="342">
        <f>H126+H127+H128+H129</f>
        <v>20441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30</v>
      </c>
      <c r="F126" s="246">
        <v>3870</v>
      </c>
      <c r="G126" s="246">
        <f t="shared" ref="G126:G129" si="4">D126-F126</f>
        <v>5918</v>
      </c>
      <c r="H126" s="248">
        <v>2805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18</v>
      </c>
      <c r="F127" s="246">
        <v>7203</v>
      </c>
      <c r="G127" s="246">
        <f t="shared" si="4"/>
        <v>1789</v>
      </c>
      <c r="H127" s="248">
        <v>5974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12</v>
      </c>
      <c r="F128" s="246">
        <v>9046</v>
      </c>
      <c r="G128" s="246">
        <f t="shared" si="4"/>
        <v>-89</v>
      </c>
      <c r="H128" s="248">
        <v>6053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>
        <v>12</v>
      </c>
      <c r="F129" s="246">
        <v>6729</v>
      </c>
      <c r="G129" s="246">
        <f t="shared" si="4"/>
        <v>119</v>
      </c>
      <c r="H129" s="248">
        <v>5609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f>E131+E132</f>
        <v>3</v>
      </c>
      <c r="F130" s="251">
        <f>F131+F132</f>
        <v>3756</v>
      </c>
      <c r="G130" s="251">
        <f>D130-F130</f>
        <v>1316</v>
      </c>
      <c r="H130" s="260">
        <f>H131+H132</f>
        <v>4585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>
        <v>3</v>
      </c>
      <c r="F131" s="339">
        <v>3756</v>
      </c>
      <c r="G131" s="339"/>
      <c r="H131" s="343">
        <v>4585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76</v>
      </c>
      <c r="F133" s="291">
        <v>3629</v>
      </c>
      <c r="G133" s="291">
        <f>D133-F133</f>
        <v>2827</v>
      </c>
      <c r="H133" s="302">
        <v>3457.7249999999999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5.2873999999999999</v>
      </c>
      <c r="G134" s="340">
        <f>D134-F134</f>
        <v>244.71260000000001</v>
      </c>
      <c r="H134" s="344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15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/>
      <c r="F137" s="262">
        <v>42</v>
      </c>
      <c r="G137" s="262">
        <f>D137-F137</f>
        <v>-42</v>
      </c>
      <c r="H137" s="336">
        <v>428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618</v>
      </c>
      <c r="F138" s="214">
        <f>F119+F123+F124+F134+F135+F136+F137</f>
        <v>75574.5144</v>
      </c>
      <c r="G138" s="214">
        <f>G119+G123+G124+G134+G135+G136+G137</f>
        <v>48375.4856</v>
      </c>
      <c r="H138" s="222">
        <f>H119+H123+H124+H134+H135+H136+H137</f>
        <v>83331.960300000006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109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84" t="s">
        <v>2</v>
      </c>
      <c r="D147" s="385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27</v>
      </c>
      <c r="F156" s="72" t="str">
        <f>G20</f>
        <v>LANDET KVANTUM T.O.M UKE 27</v>
      </c>
      <c r="G156" s="72" t="str">
        <f>I20</f>
        <v>RESTKVOTER</v>
      </c>
      <c r="H156" s="95" t="str">
        <f>J20</f>
        <v>LANDET KVANTUM T.O.M. UKE 27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214</v>
      </c>
      <c r="F157" s="196">
        <v>7623</v>
      </c>
      <c r="G157" s="196">
        <f>D157-F157</f>
        <v>9864</v>
      </c>
      <c r="H157" s="234">
        <v>11462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6</v>
      </c>
      <c r="G158" s="196">
        <f>D158-F158</f>
        <v>94</v>
      </c>
      <c r="H158" s="234">
        <v>5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214</v>
      </c>
      <c r="F160" s="198">
        <f>SUM(F157:F159)</f>
        <v>7629</v>
      </c>
      <c r="G160" s="198">
        <f>D160-F160</f>
        <v>9971</v>
      </c>
      <c r="H160" s="221">
        <f>SUM(H157:H159)</f>
        <v>11467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89" t="s">
        <v>1</v>
      </c>
      <c r="C163" s="390"/>
      <c r="D163" s="390"/>
      <c r="E163" s="390"/>
      <c r="F163" s="390"/>
      <c r="G163" s="390"/>
      <c r="H163" s="390"/>
      <c r="I163" s="390"/>
      <c r="J163" s="390"/>
      <c r="K163" s="391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84" t="s">
        <v>2</v>
      </c>
      <c r="D165" s="385"/>
      <c r="E165" s="384" t="s">
        <v>58</v>
      </c>
      <c r="F165" s="385"/>
      <c r="G165" s="384" t="s">
        <v>59</v>
      </c>
      <c r="H165" s="385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86" t="s">
        <v>8</v>
      </c>
      <c r="C174" s="387"/>
      <c r="D174" s="387"/>
      <c r="E174" s="387"/>
      <c r="F174" s="387"/>
      <c r="G174" s="387"/>
      <c r="H174" s="387"/>
      <c r="I174" s="387"/>
      <c r="J174" s="387"/>
      <c r="K174" s="388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27</v>
      </c>
      <c r="F176" s="72" t="str">
        <f>G20</f>
        <v>LANDET KVANTUM T.O.M UKE 27</v>
      </c>
      <c r="G176" s="72" t="str">
        <f>I20</f>
        <v>RESTKVOTER</v>
      </c>
      <c r="H176" s="95" t="str">
        <f>J20</f>
        <v>LANDET KVANTUM T.O.M. UKE 27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3">
        <f>E178+E179+E180+E181</f>
        <v>290</v>
      </c>
      <c r="F177" s="353">
        <f>F178+F179+F180+F181</f>
        <v>19172</v>
      </c>
      <c r="G177" s="353">
        <f>G178+G179+G180+G181</f>
        <v>850</v>
      </c>
      <c r="H177" s="358">
        <f>H178+H179+H180+H181</f>
        <v>17467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51"/>
      <c r="F178" s="351">
        <v>13305</v>
      </c>
      <c r="G178" s="351">
        <f t="shared" ref="G178:G183" si="5">D178-F178</f>
        <v>-2339</v>
      </c>
      <c r="H178" s="356">
        <v>12959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51">
        <v>120</v>
      </c>
      <c r="F179" s="351">
        <v>1641</v>
      </c>
      <c r="G179" s="351">
        <f t="shared" si="5"/>
        <v>1213</v>
      </c>
      <c r="H179" s="356">
        <v>1433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51">
        <v>16</v>
      </c>
      <c r="F180" s="351">
        <v>2181</v>
      </c>
      <c r="G180" s="351">
        <f t="shared" si="5"/>
        <v>-755</v>
      </c>
      <c r="H180" s="356">
        <v>2171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51">
        <v>154</v>
      </c>
      <c r="F181" s="351">
        <v>2045</v>
      </c>
      <c r="G181" s="351">
        <f t="shared" si="5"/>
        <v>2731</v>
      </c>
      <c r="H181" s="356">
        <v>904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52">
        <v>6</v>
      </c>
      <c r="F182" s="352">
        <v>2271</v>
      </c>
      <c r="G182" s="352">
        <f t="shared" si="5"/>
        <v>3229</v>
      </c>
      <c r="H182" s="357">
        <v>3950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53">
        <v>16</v>
      </c>
      <c r="F183" s="353">
        <v>1699</v>
      </c>
      <c r="G183" s="353">
        <f t="shared" si="5"/>
        <v>6301</v>
      </c>
      <c r="H183" s="358">
        <v>2830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51"/>
      <c r="F184" s="351">
        <v>873</v>
      </c>
      <c r="G184" s="351"/>
      <c r="H184" s="356">
        <v>1494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54">
        <f>E183-E184</f>
        <v>16</v>
      </c>
      <c r="F185" s="354">
        <f>F183-F184</f>
        <v>826</v>
      </c>
      <c r="G185" s="354"/>
      <c r="H185" s="359">
        <f>H183-H184</f>
        <v>1336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55"/>
      <c r="F186" s="355"/>
      <c r="G186" s="355">
        <f>D186-F186</f>
        <v>10</v>
      </c>
      <c r="H186" s="360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2">
        <v>10</v>
      </c>
      <c r="F187" s="352">
        <v>34</v>
      </c>
      <c r="G187" s="352">
        <f>D187-F187</f>
        <v>-34</v>
      </c>
      <c r="H187" s="357">
        <v>29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322</v>
      </c>
      <c r="F188" s="214">
        <f>F177+F182+F183+F186+F187</f>
        <v>23176</v>
      </c>
      <c r="G188" s="214">
        <f>G177+G182+G183+G186+G187</f>
        <v>10356</v>
      </c>
      <c r="H188" s="211">
        <f>H177+H182+H183+H186+H187</f>
        <v>24278.733700000001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89" t="s">
        <v>1</v>
      </c>
      <c r="C193" s="390"/>
      <c r="D193" s="390"/>
      <c r="E193" s="390"/>
      <c r="F193" s="390"/>
      <c r="G193" s="390"/>
      <c r="H193" s="390"/>
      <c r="I193" s="390"/>
      <c r="J193" s="390"/>
      <c r="K193" s="391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84" t="s">
        <v>2</v>
      </c>
      <c r="D195" s="385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86" t="s">
        <v>8</v>
      </c>
      <c r="C203" s="387"/>
      <c r="D203" s="387"/>
      <c r="E203" s="387"/>
      <c r="F203" s="387"/>
      <c r="G203" s="387"/>
      <c r="H203" s="387"/>
      <c r="I203" s="387"/>
      <c r="J203" s="387"/>
      <c r="K203" s="388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27</v>
      </c>
      <c r="F205" s="72" t="str">
        <f>G20</f>
        <v>LANDET KVANTUM T.O.M UKE 27</v>
      </c>
      <c r="G205" s="72" t="str">
        <f>I20</f>
        <v>RESTKVOTER</v>
      </c>
      <c r="H205" s="95" t="str">
        <f>J20</f>
        <v>LANDET KVANTUM T.O.M. UKE 27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30</v>
      </c>
      <c r="F206" s="196">
        <v>909</v>
      </c>
      <c r="G206" s="196"/>
      <c r="H206" s="234">
        <v>616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100</v>
      </c>
      <c r="F207" s="196">
        <v>1802</v>
      </c>
      <c r="G207" s="196"/>
      <c r="H207" s="234">
        <v>1541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1</v>
      </c>
      <c r="F209" s="197">
        <v>41</v>
      </c>
      <c r="G209" s="197"/>
      <c r="H209" s="235">
        <v>32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131</v>
      </c>
      <c r="F210" s="198">
        <f>SUM(F206:F209)</f>
        <v>2752</v>
      </c>
      <c r="G210" s="198">
        <f>D210-F210</f>
        <v>3273</v>
      </c>
      <c r="H210" s="221">
        <f>H206+H207+H208+H209</f>
        <v>2194.8515000000002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27
&amp;"-,Normal"&amp;11(iht. motatte landings- og sluttsedler fra fiskesalgslagene; alle tallstørrelser i hele tonn)&amp;R12.07.2016
</oddHeader>
    <oddFooter>&amp;LFiskeridirektoratet&amp;CReguleringsseksjonen&amp;RGuro Gjelsvik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UKE_27_2016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2016-07-12T08:10:02Z</cp:lastPrinted>
  <dcterms:created xsi:type="dcterms:W3CDTF">2011-07-06T12:13:20Z</dcterms:created>
  <dcterms:modified xsi:type="dcterms:W3CDTF">2016-07-12T08:49:04Z</dcterms:modified>
</cp:coreProperties>
</file>