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3020" tabRatio="413"/>
  </bookViews>
  <sheets>
    <sheet name="UKE_5_2016" sheetId="1" r:id="rId1"/>
  </sheets>
  <definedNames>
    <definedName name="Z_14D440E4_F18A_4F78_9989_38C1B133222D_.wvu.Cols" localSheetId="0" hidden="1">UKE_5_2016!#REF!</definedName>
    <definedName name="Z_14D440E4_F18A_4F78_9989_38C1B133222D_.wvu.PrintArea" localSheetId="0" hidden="1">UKE_5_2016!$B$1:$M$213</definedName>
    <definedName name="Z_14D440E4_F18A_4F78_9989_38C1B133222D_.wvu.Rows" localSheetId="0" hidden="1">UKE_5_2016!$325:$1048576,UKE_5_2016!$214:$324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60" i="1" l="1"/>
  <c r="G33" i="1"/>
  <c r="F33" i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E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E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88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<sst xmlns="http://schemas.openxmlformats.org/spreadsheetml/2006/main" count="227" uniqueCount="111">
  <si>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</si>
  <si>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</si>
  <si>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</si>
  <si>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</si>
  <si>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</si>
  <si>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</si>
  <si>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</si>
  <si>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</si>
  <si>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</si>
  <si>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</si>
  <si>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</si>
  <si>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</si>
  <si>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</si>
  <si>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</si>
  <si>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</si>
  <si>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</si>
  <si>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</si>
  <si>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</si>
  <si>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</si>
  <si>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</si>
  <si>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</si>
  <si>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</si>
  <si>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</si>
  <si>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</si>
  <si>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</si>
  <si>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</si>
  <si>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</si>
  <si>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</si>
  <si>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</si>
  <si>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</si>
  <si>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</si>
  <si>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</si>
  <si>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</si>
  <si>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</si>
  <si>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</si>
  <si>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</si>
  <si>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</si>
  <si>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</si>
  <si>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</si>
  <si>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</si>
  <si>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</si>
  <si>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</si>
  <si>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</si>
  <si>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</si>
  <si>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</si>
  <si>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</si>
  <si>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</si>
  <si>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</si>
  <si>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</si>
  <si>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</si>
  <si>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</si>
  <si>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</si>
  <si>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</si>
  <si>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</si>
  <si>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</si>
  <si>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</si>
  <si>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</si>
  <si>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</si>
  <si>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</si>
  <si>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</si>
  <si>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</si>
  <si>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</si>
  <si>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</si>
  <si>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</si>
  <si>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</si>
  <si>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</si>
  <si>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</si>
  <si>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</si>
  <si>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</si>
  <si>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</si>
  <si>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</si>
  <si>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</si>
  <si>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</si>
  <si>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</si>
  <si>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</si>
  <si>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</si>
  <si>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</si>
  <si>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</si>
  <si>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</si>
  <si>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</si>
  <si>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</si>
  <si>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</si>
  <si>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</si>
  <si>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</si>
  <si>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</si>
  <si>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</si>
  <si>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</si>
  <si>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</si>
  <si>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</si>
  <si>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</si>
  <si>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</si>
  <si>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</si>
  <si>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</si>
  <si>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</si>
  <si>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</si>
  <si>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</si>
  <si>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</si>
  <si>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</si>
  <si>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</si>
  <si>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</si>
  <si>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</si>
  <si>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</si>
  <si>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</si>
  <si>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</si>
  <si>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t>LANDET KVANTUM UKE 5</t>
  </si>
  <si>
    <t>LANDET KVANTUM T.O.M UKE 5</t>
  </si>
  <si>
    <t>LANDET KVANTUM T.O.M. UKE 5 2015</t>
  </si>
  <si>
    <r>
      <t xml:space="preserve">3 </t>
    </r>
    <r>
      <rPr>
        <sz val="9"/>
        <color theme="1"/>
        <rFont val="Calibri"/>
        <family val="2"/>
      </rPr>
      <t>Registrert rekreasjonsfiske utgjør 55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</si>
  <si>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</si>
  <si>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65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</si>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</sst>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84" xfId="0" applyNumberFormat="1" applyFont="1" applyFill="1" applyBorder="1" applyAlignment="1">
      <alignment vertical="center"/>
    </xf>
    <xf numFmtId="3" fontId="0" fillId="0" borderId="85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J43" sqref="J43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2" t="s">
        <v>87</v>
      </c>
      <c r="C2" s="363"/>
      <c r="D2" s="363"/>
      <c r="E2" s="363"/>
      <c r="F2" s="363"/>
      <c r="G2" s="363"/>
      <c r="H2" s="363"/>
      <c r="I2" s="363"/>
      <c r="J2" s="363"/>
      <c r="K2" s="364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5"/>
      <c r="C7" s="366"/>
      <c r="D7" s="366"/>
      <c r="E7" s="366"/>
      <c r="F7" s="366"/>
      <c r="G7" s="366"/>
      <c r="H7" s="366"/>
      <c r="I7" s="366"/>
      <c r="J7" s="366"/>
      <c r="K7" s="367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68" t="s">
        <v>2</v>
      </c>
      <c r="D9" s="369"/>
      <c r="E9" s="368" t="s">
        <v>20</v>
      </c>
      <c r="F9" s="369"/>
      <c r="G9" s="368" t="s">
        <v>21</v>
      </c>
      <c r="H9" s="369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80">
        <v>130856</v>
      </c>
      <c r="G10" s="173" t="s">
        <v>26</v>
      </c>
      <c r="H10" s="280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73"/>
      <c r="F13" s="274"/>
      <c r="G13" s="175" t="s">
        <v>15</v>
      </c>
      <c r="H13" s="281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72"/>
      <c r="D17" s="272"/>
      <c r="E17" s="272"/>
      <c r="F17" s="272"/>
      <c r="G17" s="272"/>
      <c r="H17" s="272"/>
      <c r="I17" s="272"/>
      <c r="J17" s="214"/>
      <c r="K17" s="134"/>
      <c r="L17" s="125"/>
      <c r="M17" s="125"/>
    </row>
    <row r="18" spans="1:13" ht="21.75" customHeight="1" x14ac:dyDescent="0.25">
      <c r="B18" s="370" t="s">
        <v>8</v>
      </c>
      <c r="C18" s="371"/>
      <c r="D18" s="371"/>
      <c r="E18" s="371"/>
      <c r="F18" s="371"/>
      <c r="G18" s="371"/>
      <c r="H18" s="371"/>
      <c r="I18" s="371"/>
      <c r="J18" s="371"/>
      <c r="K18" s="372"/>
      <c r="L18" s="220"/>
      <c r="M18" s="220"/>
    </row>
    <row r="19" spans="1:13" ht="12" customHeight="1" thickBot="1" x14ac:dyDescent="0.3">
      <c r="B19" s="126"/>
      <c r="C19" s="275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9" t="s">
        <v>99</v>
      </c>
      <c r="F20" s="208" t="s">
        <v>104</v>
      </c>
      <c r="G20" s="208" t="s">
        <v>105</v>
      </c>
      <c r="H20" s="208" t="s">
        <v>100</v>
      </c>
      <c r="I20" s="208" t="s">
        <v>75</v>
      </c>
      <c r="J20" s="209" t="s">
        <v>106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3155.7099000000003</v>
      </c>
      <c r="G21" s="253">
        <f>G22+G23</f>
        <v>17005.200400000002</v>
      </c>
      <c r="H21" s="253"/>
      <c r="I21" s="253">
        <f>I23+I22</f>
        <v>114802.7996</v>
      </c>
      <c r="J21" s="260">
        <f>J23+J22</f>
        <v>13537.8799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82">
        <v>130106</v>
      </c>
      <c r="E22" s="257">
        <v>131058</v>
      </c>
      <c r="F22" s="257">
        <v>3120.6399000000001</v>
      </c>
      <c r="G22" s="257">
        <v>16927.875400000001</v>
      </c>
      <c r="H22" s="257"/>
      <c r="I22" s="257">
        <f>E22-G22</f>
        <v>114130.1246</v>
      </c>
      <c r="J22" s="261">
        <v>13498.8379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83">
        <v>750</v>
      </c>
      <c r="E23" s="258">
        <v>750</v>
      </c>
      <c r="F23" s="258">
        <v>35.07</v>
      </c>
      <c r="G23" s="258">
        <v>77.325000000000003</v>
      </c>
      <c r="H23" s="258"/>
      <c r="I23" s="258">
        <f>E23-G23</f>
        <v>672.67499999999995</v>
      </c>
      <c r="J23" s="262">
        <v>39.042000000000002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9349.2181999999993</v>
      </c>
      <c r="G24" s="253">
        <f>G25+G31+G32</f>
        <v>27029.655699999999</v>
      </c>
      <c r="H24" s="253"/>
      <c r="I24" s="253">
        <f>I25+I31+I32</f>
        <v>232074.3443</v>
      </c>
      <c r="J24" s="260">
        <f>J25+J31+J32</f>
        <v>27044.70505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8647.4759999999987</v>
      </c>
      <c r="G25" s="254">
        <f>G26+G27+G28+G29</f>
        <v>20632.961899999998</v>
      </c>
      <c r="H25" s="254"/>
      <c r="I25" s="254">
        <f>I26+I27+I28+I29+I30</f>
        <v>179562.03810000001</v>
      </c>
      <c r="J25" s="263">
        <f>J26+J27+J28+J29+J30</f>
        <v>21689.887350000001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7">
        <v>52313</v>
      </c>
      <c r="E26" s="249">
        <v>46287</v>
      </c>
      <c r="F26" s="249">
        <v>2116.5313999999998</v>
      </c>
      <c r="G26" s="249">
        <v>5890.4862999999996</v>
      </c>
      <c r="H26" s="249"/>
      <c r="I26" s="249">
        <f>E26-G26+H26</f>
        <v>40396.513700000003</v>
      </c>
      <c r="J26" s="251">
        <v>5363.4261999999999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7">
        <v>50250</v>
      </c>
      <c r="E27" s="249">
        <v>49199</v>
      </c>
      <c r="F27" s="249">
        <v>2988.9555999999998</v>
      </c>
      <c r="G27" s="249">
        <v>7369.5280000000002</v>
      </c>
      <c r="H27" s="249"/>
      <c r="I27" s="249">
        <f>E27-G27+H27</f>
        <v>41829.472000000002</v>
      </c>
      <c r="J27" s="251">
        <v>7469.1764000000003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7">
        <v>51915</v>
      </c>
      <c r="E28" s="249">
        <v>54568</v>
      </c>
      <c r="F28" s="249">
        <v>2021.3052</v>
      </c>
      <c r="G28" s="249">
        <v>4896.6731</v>
      </c>
      <c r="H28" s="249"/>
      <c r="I28" s="249">
        <f>E28-G28+H28</f>
        <v>49671.3269</v>
      </c>
      <c r="J28" s="251">
        <v>5808.8339999999998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7">
        <v>34717</v>
      </c>
      <c r="E29" s="249">
        <v>34829</v>
      </c>
      <c r="F29" s="249">
        <v>1520.6838</v>
      </c>
      <c r="G29" s="249">
        <v>2476.2745</v>
      </c>
      <c r="H29" s="249"/>
      <c r="I29" s="249">
        <f>E29-G29+H29</f>
        <v>32352.7255</v>
      </c>
      <c r="J29" s="251">
        <v>3048.45075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7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316.10700000000003</v>
      </c>
      <c r="G31" s="254">
        <v>5111.5787</v>
      </c>
      <c r="H31" s="254"/>
      <c r="I31" s="254">
        <f>E31-G31</f>
        <v>28764.421300000002</v>
      </c>
      <c r="J31" s="263">
        <v>4205.2424000000001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385.6352</v>
      </c>
      <c r="G32" s="254">
        <f>G33</f>
        <v>1285.1151</v>
      </c>
      <c r="H32" s="254"/>
      <c r="I32" s="254">
        <f>I33+I34</f>
        <v>23747.884900000001</v>
      </c>
      <c r="J32" s="263">
        <f>J33</f>
        <v>1149.5753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7">
        <v>23149</v>
      </c>
      <c r="E33" s="249">
        <v>22933</v>
      </c>
      <c r="F33" s="249">
        <f>385.6352-F37</f>
        <v>385.6352</v>
      </c>
      <c r="G33" s="249">
        <f>1285.1151-G37</f>
        <v>1285.1151</v>
      </c>
      <c r="H33" s="249"/>
      <c r="I33" s="249">
        <f>E33-G33+H33</f>
        <v>21647.884900000001</v>
      </c>
      <c r="J33" s="251">
        <v>1149.5753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8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4.5720000000000001</v>
      </c>
      <c r="G35" s="250">
        <v>4.5720000000000001</v>
      </c>
      <c r="H35" s="250"/>
      <c r="I35" s="250">
        <f t="shared" si="0"/>
        <v>3995.4279999999999</v>
      </c>
      <c r="J35" s="252">
        <v>35.899250000000002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4.6769999999999996</v>
      </c>
      <c r="G36" s="250">
        <v>34.661799999999999</v>
      </c>
      <c r="H36" s="250"/>
      <c r="I36" s="250">
        <f t="shared" si="0"/>
        <v>672.33820000000003</v>
      </c>
      <c r="J36" s="252">
        <v>15.445499999999999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11.3323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74.64850000000115</v>
      </c>
      <c r="G39" s="250">
        <v>98.932499999995343</v>
      </c>
      <c r="H39" s="250"/>
      <c r="I39" s="250">
        <f t="shared" si="0"/>
        <v>-98.932499999995343</v>
      </c>
      <c r="J39" s="252">
        <v>47.176999999996042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12600.1579</v>
      </c>
      <c r="G40" s="211">
        <f>G21+G24+G35+G36+G37+G38+G39</f>
        <v>51173.022400000002</v>
      </c>
      <c r="H40" s="211">
        <f>H26+H27+H28+H29+H33</f>
        <v>0</v>
      </c>
      <c r="I40" s="211">
        <f>I21+I24+I35+I36+I37+I38+I39</f>
        <v>354445.97760000004</v>
      </c>
      <c r="J40" s="212">
        <f>J21+J24+J35+J36+J37+J38+J39</f>
        <v>47681.106700000004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110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107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5" t="s">
        <v>1</v>
      </c>
      <c r="C47" s="366"/>
      <c r="D47" s="366"/>
      <c r="E47" s="366"/>
      <c r="F47" s="366"/>
      <c r="G47" s="366"/>
      <c r="H47" s="366"/>
      <c r="I47" s="366"/>
      <c r="J47" s="366"/>
      <c r="K47" s="367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4" t="s">
        <v>2</v>
      </c>
      <c r="D49" s="385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84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84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84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84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85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70" t="s">
        <v>8</v>
      </c>
      <c r="C55" s="371"/>
      <c r="D55" s="371"/>
      <c r="E55" s="371"/>
      <c r="F55" s="371"/>
      <c r="G55" s="371"/>
      <c r="H55" s="371"/>
      <c r="I55" s="371"/>
      <c r="J55" s="371"/>
      <c r="K55" s="372"/>
      <c r="L55" s="220"/>
      <c r="M55" s="220"/>
    </row>
    <row r="56" spans="2:13" s="3" customFormat="1" ht="48" customHeight="1" thickBot="1" x14ac:dyDescent="0.3">
      <c r="B56" s="149"/>
      <c r="C56" s="192" t="s">
        <v>19</v>
      </c>
      <c r="D56" s="210" t="s">
        <v>20</v>
      </c>
      <c r="E56" s="208" t="str">
        <f>F20</f>
        <v>LANDET KVANTUM UKE 5</v>
      </c>
      <c r="F56" s="208" t="str">
        <f>G20</f>
        <v>LANDET KVANTUM T.O.M UKE 5</v>
      </c>
      <c r="G56" s="208" t="str">
        <f>I20</f>
        <v>RESTKVOTER</v>
      </c>
      <c r="H56" s="209" t="str">
        <f>J20</f>
        <v>LANDET KVANTUM T.O.M. UKE 5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7"/>
      <c r="E57" s="286">
        <v>5.1894</v>
      </c>
      <c r="F57" s="286">
        <v>24.371500000000001</v>
      </c>
      <c r="G57" s="382"/>
      <c r="H57" s="349">
        <v>48.240200000000002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78"/>
      <c r="E58" s="286"/>
      <c r="F58" s="286">
        <v>77.216999999999999</v>
      </c>
      <c r="G58" s="382"/>
      <c r="H58" s="349">
        <v>8.6187000000000005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79"/>
      <c r="E59" s="286"/>
      <c r="F59" s="286">
        <v>2.2256999999999998</v>
      </c>
      <c r="G59" s="383"/>
      <c r="H59" s="349">
        <v>17.457699999999999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2.0310000000000001</v>
      </c>
      <c r="F60" s="266">
        <f>F61+F62+F63</f>
        <v>9.6821999999999999</v>
      </c>
      <c r="G60" s="237">
        <f>D60-F60</f>
        <v>6590.3177999999998</v>
      </c>
      <c r="H60" s="268">
        <f>H61+H62+H63</f>
        <v>4.0658000000000003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7"/>
      <c r="E61" s="249"/>
      <c r="F61" s="249">
        <v>0.51870000000000005</v>
      </c>
      <c r="G61" s="249"/>
      <c r="H61" s="251">
        <v>1.1741999999999999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7"/>
      <c r="E62" s="249">
        <v>0.67420000000000002</v>
      </c>
      <c r="F62" s="249">
        <v>1.9955000000000001</v>
      </c>
      <c r="G62" s="249"/>
      <c r="H62" s="251">
        <v>1.6748000000000001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8"/>
      <c r="E63" s="259">
        <v>1.3568</v>
      </c>
      <c r="F63" s="259">
        <v>7.1680000000000001</v>
      </c>
      <c r="G63" s="259"/>
      <c r="H63" s="264">
        <v>1.2168000000000001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67"/>
      <c r="G64" s="267">
        <f>D64-F64</f>
        <v>80</v>
      </c>
      <c r="H64" s="269"/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7"/>
      <c r="F65" s="267"/>
      <c r="G65" s="267"/>
      <c r="H65" s="269"/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7.2203999999999997</v>
      </c>
      <c r="F66" s="215">
        <f>F57+F58+F59+F60+F64+F65</f>
        <v>113.49639999999999</v>
      </c>
      <c r="G66" s="215">
        <f>D66-F66</f>
        <v>11091.5036</v>
      </c>
      <c r="H66" s="223">
        <f>H57+H58+H59+H60+H64+H65</f>
        <v>78.382400000000004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80"/>
      <c r="D67" s="380"/>
      <c r="E67" s="380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5" t="s">
        <v>1</v>
      </c>
      <c r="C72" s="366"/>
      <c r="D72" s="366"/>
      <c r="E72" s="366"/>
      <c r="F72" s="366"/>
      <c r="G72" s="366"/>
      <c r="H72" s="366"/>
      <c r="I72" s="366"/>
      <c r="J72" s="366"/>
      <c r="K72" s="367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68" t="s">
        <v>2</v>
      </c>
      <c r="D74" s="369"/>
      <c r="E74" s="368" t="s">
        <v>20</v>
      </c>
      <c r="F74" s="373"/>
      <c r="G74" s="368" t="s">
        <v>21</v>
      </c>
      <c r="H74" s="369"/>
      <c r="I74" s="164"/>
      <c r="J74" s="164"/>
      <c r="K74" s="122"/>
      <c r="L74" s="143"/>
      <c r="M74" s="143"/>
    </row>
    <row r="75" spans="2:13" ht="15" x14ac:dyDescent="0.25">
      <c r="B75" s="287"/>
      <c r="C75" s="173" t="s">
        <v>31</v>
      </c>
      <c r="D75" s="177">
        <v>118700</v>
      </c>
      <c r="E75" s="288" t="s">
        <v>5</v>
      </c>
      <c r="F75" s="280">
        <v>45610</v>
      </c>
      <c r="G75" s="289" t="s">
        <v>26</v>
      </c>
      <c r="H75" s="280">
        <v>13395</v>
      </c>
      <c r="I75" s="174"/>
      <c r="J75" s="174"/>
      <c r="K75" s="290"/>
      <c r="L75" s="347"/>
      <c r="M75" s="143"/>
    </row>
    <row r="76" spans="2:13" ht="15" x14ac:dyDescent="0.25">
      <c r="B76" s="287"/>
      <c r="C76" s="173" t="s">
        <v>3</v>
      </c>
      <c r="D76" s="177">
        <v>109700</v>
      </c>
      <c r="E76" s="291" t="s">
        <v>6</v>
      </c>
      <c r="F76" s="177">
        <v>74417</v>
      </c>
      <c r="G76" s="289" t="s">
        <v>64</v>
      </c>
      <c r="H76" s="177">
        <v>55069</v>
      </c>
      <c r="I76" s="174"/>
      <c r="J76" s="174"/>
      <c r="K76" s="290"/>
      <c r="L76" s="347"/>
      <c r="M76" s="143"/>
    </row>
    <row r="77" spans="2:13" ht="15.75" thickBot="1" x14ac:dyDescent="0.3">
      <c r="B77" s="287"/>
      <c r="C77" s="173" t="s">
        <v>32</v>
      </c>
      <c r="D77" s="177">
        <v>15600</v>
      </c>
      <c r="E77" s="175"/>
      <c r="F77" s="177"/>
      <c r="G77" s="289" t="s">
        <v>65</v>
      </c>
      <c r="H77" s="177">
        <v>5953</v>
      </c>
      <c r="I77" s="174"/>
      <c r="J77" s="174"/>
      <c r="K77" s="290"/>
      <c r="L77" s="347"/>
      <c r="M77" s="143"/>
    </row>
    <row r="78" spans="2:13" ht="14.1" customHeight="1" thickBot="1" x14ac:dyDescent="0.3">
      <c r="B78" s="287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92"/>
      <c r="L78" s="295"/>
      <c r="M78" s="125"/>
    </row>
    <row r="79" spans="2:13" ht="12" customHeight="1" x14ac:dyDescent="0.25">
      <c r="B79" s="287"/>
      <c r="C79" s="293" t="s">
        <v>90</v>
      </c>
      <c r="D79" s="216"/>
      <c r="E79" s="216"/>
      <c r="F79" s="216"/>
      <c r="G79" s="216"/>
      <c r="H79" s="216"/>
      <c r="I79" s="294"/>
      <c r="J79" s="295"/>
      <c r="K79" s="292"/>
      <c r="L79" s="295"/>
      <c r="M79" s="125"/>
    </row>
    <row r="80" spans="2:13" ht="14.25" customHeight="1" x14ac:dyDescent="0.25">
      <c r="B80" s="287"/>
      <c r="C80" s="381"/>
      <c r="D80" s="381"/>
      <c r="E80" s="381"/>
      <c r="F80" s="381"/>
      <c r="G80" s="381"/>
      <c r="H80" s="381"/>
      <c r="I80" s="294"/>
      <c r="J80" s="295"/>
      <c r="K80" s="292"/>
      <c r="L80" s="295"/>
      <c r="M80" s="125"/>
    </row>
    <row r="81" spans="1:13" ht="6" customHeight="1" thickBot="1" x14ac:dyDescent="0.3">
      <c r="B81" s="287"/>
      <c r="C81" s="381"/>
      <c r="D81" s="381"/>
      <c r="E81" s="381"/>
      <c r="F81" s="381"/>
      <c r="G81" s="381"/>
      <c r="H81" s="381"/>
      <c r="I81" s="295"/>
      <c r="J81" s="295"/>
      <c r="K81" s="292"/>
      <c r="L81" s="295"/>
      <c r="M81" s="125"/>
    </row>
    <row r="82" spans="1:13" ht="14.1" customHeight="1" x14ac:dyDescent="0.25">
      <c r="B82" s="374" t="s">
        <v>8</v>
      </c>
      <c r="C82" s="375"/>
      <c r="D82" s="375"/>
      <c r="E82" s="375"/>
      <c r="F82" s="375"/>
      <c r="G82" s="375"/>
      <c r="H82" s="375"/>
      <c r="I82" s="375"/>
      <c r="J82" s="375"/>
      <c r="K82" s="376"/>
      <c r="L82" s="348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5</v>
      </c>
      <c r="G84" s="208" t="str">
        <f>G20</f>
        <v>LANDET KVANTUM T.O.M UKE 5</v>
      </c>
      <c r="H84" s="208" t="str">
        <f>I20</f>
        <v>RESTKVOTER</v>
      </c>
      <c r="I84" s="209" t="str">
        <f>J20</f>
        <v>LANDET KVANTUM T.O.M. UKE 5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6" t="s">
        <v>16</v>
      </c>
      <c r="D85" s="255">
        <f>D87+D86</f>
        <v>44850</v>
      </c>
      <c r="E85" s="253">
        <f>E87+E86</f>
        <v>50182</v>
      </c>
      <c r="F85" s="253">
        <f>F87+F86</f>
        <v>922.87800000000004</v>
      </c>
      <c r="G85" s="253">
        <f>G86+G87</f>
        <v>4139.1965</v>
      </c>
      <c r="H85" s="253">
        <f>H86+H87</f>
        <v>46042.803500000002</v>
      </c>
      <c r="I85" s="260">
        <f>I86+I87</f>
        <v>4978.7141000000001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82">
        <v>44100</v>
      </c>
      <c r="E86" s="257">
        <v>49432</v>
      </c>
      <c r="F86" s="257">
        <v>899.74440000000004</v>
      </c>
      <c r="G86" s="257">
        <v>4103.5469000000003</v>
      </c>
      <c r="H86" s="257">
        <f>E86-G86</f>
        <v>45328.453099999999</v>
      </c>
      <c r="I86" s="261">
        <v>4964.4187000000002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83">
        <v>750</v>
      </c>
      <c r="E87" s="258">
        <v>750</v>
      </c>
      <c r="F87" s="258">
        <v>23.133600000000001</v>
      </c>
      <c r="G87" s="258">
        <v>35.6496</v>
      </c>
      <c r="H87" s="258">
        <f>E87-G87</f>
        <v>714.35040000000004</v>
      </c>
      <c r="I87" s="262">
        <v>14.295400000000001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7">
        <f t="shared" ref="D88:I88" si="1">D89+D95+D96</f>
        <v>73177</v>
      </c>
      <c r="E88" s="298">
        <f t="shared" si="1"/>
        <v>78334</v>
      </c>
      <c r="F88" s="298">
        <f t="shared" si="1"/>
        <v>1906.0332999999998</v>
      </c>
      <c r="G88" s="298">
        <f t="shared" si="1"/>
        <v>7770.0487999999996</v>
      </c>
      <c r="H88" s="298">
        <f>H89+H95+H96</f>
        <v>70563.951199999996</v>
      </c>
      <c r="I88" s="350">
        <f t="shared" si="1"/>
        <v>5613.3531000000003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1699.2782</v>
      </c>
      <c r="G89" s="254">
        <f>G90+G91+G92+G93+G94</f>
        <v>5377.7404999999999</v>
      </c>
      <c r="H89" s="254">
        <f>H90+H91+H92+H93+H94</f>
        <v>52838.2595</v>
      </c>
      <c r="I89" s="263">
        <f>I90+I91+I92+I93</f>
        <v>3464.1481000000003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7">
        <v>13579</v>
      </c>
      <c r="E90" s="249">
        <v>15166</v>
      </c>
      <c r="F90" s="249">
        <v>464.2364</v>
      </c>
      <c r="G90" s="249">
        <v>1570.9263000000001</v>
      </c>
      <c r="H90" s="249">
        <f t="shared" ref="H90:H99" si="2">E90-G90</f>
        <v>13595.073700000001</v>
      </c>
      <c r="I90" s="251">
        <v>1090.6711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7">
        <v>12519</v>
      </c>
      <c r="E91" s="249">
        <v>12555</v>
      </c>
      <c r="F91" s="249">
        <v>617.03740000000005</v>
      </c>
      <c r="G91" s="249">
        <v>1874.7829999999999</v>
      </c>
      <c r="H91" s="249">
        <f t="shared" si="2"/>
        <v>10680.217000000001</v>
      </c>
      <c r="I91" s="251">
        <v>1163.1276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7">
        <v>14204</v>
      </c>
      <c r="E92" s="249">
        <v>15865</v>
      </c>
      <c r="F92" s="249">
        <v>427.29930000000002</v>
      </c>
      <c r="G92" s="249">
        <v>1397.441</v>
      </c>
      <c r="H92" s="249">
        <f t="shared" si="2"/>
        <v>14467.558999999999</v>
      </c>
      <c r="I92" s="251">
        <v>969.40110000000004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7">
        <v>7849</v>
      </c>
      <c r="E93" s="249">
        <v>8630</v>
      </c>
      <c r="F93" s="249">
        <v>190.70509999999999</v>
      </c>
      <c r="G93" s="249">
        <v>534.59019999999998</v>
      </c>
      <c r="H93" s="249">
        <f t="shared" si="2"/>
        <v>8095.4098000000004</v>
      </c>
      <c r="I93" s="251">
        <v>240.94829999999999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7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111.839</v>
      </c>
      <c r="G95" s="254">
        <v>2001.2617</v>
      </c>
      <c r="H95" s="254">
        <f t="shared" si="2"/>
        <v>11658.738300000001</v>
      </c>
      <c r="I95" s="263">
        <v>1912.0423000000001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9" t="s">
        <v>65</v>
      </c>
      <c r="D96" s="300">
        <v>5854</v>
      </c>
      <c r="E96" s="301">
        <v>6458</v>
      </c>
      <c r="F96" s="301">
        <v>94.9161</v>
      </c>
      <c r="G96" s="301">
        <v>391.04660000000001</v>
      </c>
      <c r="H96" s="301">
        <f t="shared" si="2"/>
        <v>6066.9534000000003</v>
      </c>
      <c r="I96" s="318">
        <v>237.1627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8.6297999999999995</v>
      </c>
      <c r="H97" s="250">
        <f t="shared" si="2"/>
        <v>364.37020000000001</v>
      </c>
      <c r="I97" s="252">
        <v>10.0633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0.75270000000000004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302" t="s">
        <v>14</v>
      </c>
      <c r="D99" s="245"/>
      <c r="E99" s="250"/>
      <c r="F99" s="250">
        <v>2.5679000000004635</v>
      </c>
      <c r="G99" s="250">
        <v>2.6944000000021333</v>
      </c>
      <c r="H99" s="250">
        <f t="shared" si="2"/>
        <v>-2.6944000000021333</v>
      </c>
      <c r="I99" s="252">
        <v>1.5409999999992579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2832.2319000000002</v>
      </c>
      <c r="G100" s="240">
        <f t="shared" si="3"/>
        <v>12220.569500000001</v>
      </c>
      <c r="H100" s="240">
        <f>H85+H88+H97+H98+H99</f>
        <v>116968.43049999999</v>
      </c>
      <c r="I100" s="212">
        <f t="shared" si="3"/>
        <v>10903.6715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108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5" t="s">
        <v>1</v>
      </c>
      <c r="C107" s="366"/>
      <c r="D107" s="366"/>
      <c r="E107" s="366"/>
      <c r="F107" s="366"/>
      <c r="G107" s="366"/>
      <c r="H107" s="366"/>
      <c r="I107" s="366"/>
      <c r="J107" s="366"/>
      <c r="K107" s="367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68" t="s">
        <v>2</v>
      </c>
      <c r="D109" s="369"/>
      <c r="E109" s="368" t="s">
        <v>20</v>
      </c>
      <c r="F109" s="369"/>
      <c r="G109" s="368" t="s">
        <v>21</v>
      </c>
      <c r="H109" s="369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80">
        <v>44900</v>
      </c>
      <c r="G110" s="173" t="s">
        <v>26</v>
      </c>
      <c r="H110" s="280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70" t="s">
        <v>8</v>
      </c>
      <c r="C116" s="371"/>
      <c r="D116" s="371"/>
      <c r="E116" s="371"/>
      <c r="F116" s="371"/>
      <c r="G116" s="371"/>
      <c r="H116" s="371"/>
      <c r="I116" s="371"/>
      <c r="J116" s="371"/>
      <c r="K116" s="372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47.2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5</v>
      </c>
      <c r="F118" s="208" t="str">
        <f>G20</f>
        <v>LANDET KVANTUM T.O.M UKE 5</v>
      </c>
      <c r="G118" s="208" t="str">
        <f>I20</f>
        <v>RESTKVOTER</v>
      </c>
      <c r="H118" s="209" t="str">
        <f>J20</f>
        <v>LANDET KVANTUM T.O.M. UKE 5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303" t="s">
        <v>16</v>
      </c>
      <c r="D119" s="255">
        <f>D120+D121+D122</f>
        <v>44900</v>
      </c>
      <c r="E119" s="253">
        <f>E120+E121+E122</f>
        <v>392.9563</v>
      </c>
      <c r="F119" s="253">
        <f>F120+F121+F122</f>
        <v>1631.8800999999999</v>
      </c>
      <c r="G119" s="253">
        <f>G120+G121+G122</f>
        <v>43268.119899999998</v>
      </c>
      <c r="H119" s="260">
        <f>H120+H121+H122</f>
        <v>4919.5114000000003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304" t="s">
        <v>12</v>
      </c>
      <c r="D120" s="282">
        <v>35920</v>
      </c>
      <c r="E120" s="257">
        <v>176.21209999999999</v>
      </c>
      <c r="F120" s="257">
        <v>980.32749999999999</v>
      </c>
      <c r="G120" s="257">
        <f>D120-F120</f>
        <v>34939.672500000001</v>
      </c>
      <c r="H120" s="261">
        <v>4793.0109000000002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304" t="s">
        <v>11</v>
      </c>
      <c r="D121" s="282">
        <v>8480</v>
      </c>
      <c r="E121" s="257">
        <v>216.74420000000001</v>
      </c>
      <c r="F121" s="257">
        <v>651.55259999999998</v>
      </c>
      <c r="G121" s="257">
        <f>D121-F121</f>
        <v>7828.4474</v>
      </c>
      <c r="H121" s="261">
        <v>126.5005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305" t="s">
        <v>43</v>
      </c>
      <c r="D122" s="283">
        <v>500</v>
      </c>
      <c r="E122" s="258"/>
      <c r="F122" s="258"/>
      <c r="G122" s="258">
        <f>D122-F122</f>
        <v>500</v>
      </c>
      <c r="H122" s="262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6" t="s">
        <v>42</v>
      </c>
      <c r="D123" s="307">
        <v>30337</v>
      </c>
      <c r="E123" s="308">
        <v>9.5190000000000001</v>
      </c>
      <c r="F123" s="308">
        <v>425.14100000000002</v>
      </c>
      <c r="G123" s="308">
        <f>D123-F123</f>
        <v>29911.859</v>
      </c>
      <c r="H123" s="309">
        <v>459.36500000000001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10" t="s">
        <v>17</v>
      </c>
      <c r="D124" s="245">
        <f>D125+D130+D133</f>
        <v>46113</v>
      </c>
      <c r="E124" s="250">
        <f>E125+E130+E133</f>
        <v>1965.2021</v>
      </c>
      <c r="F124" s="250">
        <f>F133+F130+F125</f>
        <v>11886.3424</v>
      </c>
      <c r="G124" s="250">
        <f>D124-F124</f>
        <v>34226.657599999999</v>
      </c>
      <c r="H124" s="252">
        <f>H125+H130+H133</f>
        <v>7447.5896000000002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11" t="s">
        <v>66</v>
      </c>
      <c r="D125" s="265">
        <f>D126+D127+D128+D129</f>
        <v>34585</v>
      </c>
      <c r="E125" s="270">
        <f>E126+E127+E128+E129</f>
        <v>1644.0454999999999</v>
      </c>
      <c r="F125" s="270">
        <f>F126+F127+F129+F128</f>
        <v>10573.7258</v>
      </c>
      <c r="G125" s="270">
        <f>G126+G127+G128+G129</f>
        <v>24011.2742</v>
      </c>
      <c r="H125" s="271">
        <f>H126+H127+H128+H129</f>
        <v>6535.0793000000003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12" t="s">
        <v>22</v>
      </c>
      <c r="D126" s="277">
        <v>9788</v>
      </c>
      <c r="E126" s="249">
        <v>300.76409999999998</v>
      </c>
      <c r="F126" s="249">
        <v>1603.1814999999999</v>
      </c>
      <c r="G126" s="249">
        <f t="shared" ref="G126:G129" si="4">D126-F126</f>
        <v>8184.8185000000003</v>
      </c>
      <c r="H126" s="251">
        <v>1019.8444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12" t="s">
        <v>23</v>
      </c>
      <c r="D127" s="277">
        <v>8992</v>
      </c>
      <c r="E127" s="249">
        <v>451.9477</v>
      </c>
      <c r="F127" s="249">
        <v>2946.2464</v>
      </c>
      <c r="G127" s="249">
        <f t="shared" si="4"/>
        <v>6045.7536</v>
      </c>
      <c r="H127" s="251">
        <v>1999.2057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12" t="s">
        <v>24</v>
      </c>
      <c r="D128" s="277">
        <v>8957</v>
      </c>
      <c r="E128" s="249">
        <v>585.32809999999995</v>
      </c>
      <c r="F128" s="249">
        <v>4017.5432999999998</v>
      </c>
      <c r="G128" s="249">
        <f t="shared" si="4"/>
        <v>4939.4567000000006</v>
      </c>
      <c r="H128" s="251">
        <v>2365.7768000000001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12" t="s">
        <v>25</v>
      </c>
      <c r="D129" s="277">
        <v>6848</v>
      </c>
      <c r="E129" s="249">
        <v>306.00560000000002</v>
      </c>
      <c r="F129" s="249">
        <v>2006.7546</v>
      </c>
      <c r="G129" s="249">
        <f t="shared" si="4"/>
        <v>4841.2453999999998</v>
      </c>
      <c r="H129" s="251">
        <v>1150.2524000000001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13" t="s">
        <v>18</v>
      </c>
      <c r="D130" s="256">
        <f>D131+D132</f>
        <v>5072</v>
      </c>
      <c r="E130" s="254">
        <f>E131</f>
        <v>116.9777</v>
      </c>
      <c r="F130" s="254">
        <f>F131+F132</f>
        <v>273.25580000000002</v>
      </c>
      <c r="G130" s="254">
        <f>D130-F130</f>
        <v>4798.7442000000001</v>
      </c>
      <c r="H130" s="263">
        <f>H131+H132</f>
        <v>152.8432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12" t="s">
        <v>44</v>
      </c>
      <c r="D131" s="314">
        <v>4572</v>
      </c>
      <c r="E131" s="315">
        <v>116.9777</v>
      </c>
      <c r="F131" s="315">
        <v>273.25580000000002</v>
      </c>
      <c r="G131" s="315"/>
      <c r="H131" s="316">
        <v>152.8432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12" t="s">
        <v>45</v>
      </c>
      <c r="D132" s="314">
        <v>500</v>
      </c>
      <c r="E132" s="315"/>
      <c r="F132" s="315"/>
      <c r="G132" s="315"/>
      <c r="H132" s="316"/>
      <c r="I132" s="41"/>
      <c r="J132" s="41"/>
      <c r="K132" s="135"/>
      <c r="L132" s="164"/>
      <c r="M132" s="164"/>
    </row>
    <row r="133" spans="2:13" ht="15.75" thickBot="1" x14ac:dyDescent="0.3">
      <c r="B133" s="9"/>
      <c r="C133" s="317" t="s">
        <v>68</v>
      </c>
      <c r="D133" s="300">
        <v>6456</v>
      </c>
      <c r="E133" s="301">
        <v>204.1789</v>
      </c>
      <c r="F133" s="301">
        <v>1039.3607999999999</v>
      </c>
      <c r="G133" s="301">
        <f>D133-F133</f>
        <v>5416.6391999999996</v>
      </c>
      <c r="H133" s="318">
        <v>759.6671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19" t="s">
        <v>13</v>
      </c>
      <c r="D134" s="320">
        <v>250</v>
      </c>
      <c r="E134" s="321"/>
      <c r="F134" s="321">
        <v>1.7501</v>
      </c>
      <c r="G134" s="321">
        <f>D134-F134</f>
        <v>248.2499</v>
      </c>
      <c r="H134" s="322">
        <v>2.6137999999999999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10" t="s">
        <v>74</v>
      </c>
      <c r="D135" s="245">
        <v>2000</v>
      </c>
      <c r="E135" s="250">
        <v>14.8101</v>
      </c>
      <c r="F135" s="250">
        <v>2000</v>
      </c>
      <c r="G135" s="250">
        <f>D135-F135</f>
        <v>0</v>
      </c>
      <c r="H135" s="252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10" t="s">
        <v>46</v>
      </c>
      <c r="D136" s="245">
        <v>350</v>
      </c>
      <c r="E136" s="250"/>
      <c r="F136" s="250"/>
      <c r="G136" s="250">
        <f>D136-F136</f>
        <v>350</v>
      </c>
      <c r="H136" s="252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267"/>
      <c r="F137" s="267">
        <v>9.4506000000001222</v>
      </c>
      <c r="G137" s="267">
        <f>D137-F137</f>
        <v>-9.4506000000001222</v>
      </c>
      <c r="H137" s="269">
        <v>119.45839999999953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2382.4875000000002</v>
      </c>
      <c r="F138" s="215">
        <f>F119+F123+F124+F134+F135+F136+F137</f>
        <v>15954.564199999999</v>
      </c>
      <c r="G138" s="215">
        <f>G119+G123+G124+G134+G135+G136+G137</f>
        <v>107995.43579999999</v>
      </c>
      <c r="H138" s="212">
        <f>H119+H123+H124+H134+H135+H136+H137</f>
        <v>14948.538199999999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109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4" t="s">
        <v>2</v>
      </c>
      <c r="D147" s="385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23" t="s">
        <v>60</v>
      </c>
      <c r="D148" s="324">
        <v>17600</v>
      </c>
      <c r="E148" s="325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26" t="s">
        <v>93</v>
      </c>
      <c r="D149" s="327">
        <v>8400</v>
      </c>
      <c r="E149" s="325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28" t="s">
        <v>94</v>
      </c>
      <c r="D150" s="327">
        <v>4000</v>
      </c>
      <c r="E150" s="325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29" t="s">
        <v>35</v>
      </c>
      <c r="D151" s="330">
        <f>SUM(D148:D150)</f>
        <v>30000</v>
      </c>
      <c r="E151" s="325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31" t="s">
        <v>80</v>
      </c>
      <c r="D152" s="332"/>
      <c r="E152" s="332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31" t="s">
        <v>92</v>
      </c>
      <c r="D153" s="332"/>
      <c r="E153" s="332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48" thickBot="1" x14ac:dyDescent="0.3">
      <c r="B156" s="126"/>
      <c r="C156" s="113" t="s">
        <v>19</v>
      </c>
      <c r="D156" s="120" t="s">
        <v>20</v>
      </c>
      <c r="E156" s="73" t="str">
        <f>F20</f>
        <v>LANDET KVANTUM UKE 5</v>
      </c>
      <c r="F156" s="73" t="str">
        <f>G20</f>
        <v>LANDET KVANTUM T.O.M UKE 5</v>
      </c>
      <c r="G156" s="73" t="str">
        <f>I20</f>
        <v>RESTKVOTER</v>
      </c>
      <c r="H156" s="96" t="str">
        <f>J20</f>
        <v>LANDET KVANTUM T.O.M. UKE 5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22.787600000000001</v>
      </c>
      <c r="F157" s="197">
        <v>76.834999999999994</v>
      </c>
      <c r="G157" s="197">
        <f>D157-F157</f>
        <v>17410.165000000001</v>
      </c>
      <c r="H157" s="235">
        <v>134.589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1</v>
      </c>
      <c r="G158" s="197">
        <f>D158-F158</f>
        <v>99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22.787600000000001</v>
      </c>
      <c r="F160" s="199">
        <f>SUM(F157:F159)</f>
        <v>77.834999999999994</v>
      </c>
      <c r="G160" s="199">
        <f>D160-F160</f>
        <v>17522.165000000001</v>
      </c>
      <c r="H160" s="222">
        <f>SUM(H157:H159)</f>
        <v>134.589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23" t="s">
        <v>60</v>
      </c>
      <c r="D166" s="333">
        <v>33532</v>
      </c>
      <c r="E166" s="334" t="s">
        <v>5</v>
      </c>
      <c r="F166" s="335">
        <v>20022</v>
      </c>
      <c r="G166" s="326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26" t="s">
        <v>48</v>
      </c>
      <c r="D167" s="336">
        <v>32164</v>
      </c>
      <c r="E167" s="337" t="s">
        <v>49</v>
      </c>
      <c r="F167" s="338">
        <v>8000</v>
      </c>
      <c r="G167" s="326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26"/>
      <c r="D168" s="336"/>
      <c r="E168" s="337" t="s">
        <v>42</v>
      </c>
      <c r="F168" s="338">
        <v>5500</v>
      </c>
      <c r="G168" s="326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26"/>
      <c r="D169" s="336"/>
      <c r="E169" s="337"/>
      <c r="F169" s="338"/>
      <c r="G169" s="326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39">
        <f>SUM(D166:D169)</f>
        <v>65696</v>
      </c>
      <c r="E170" s="340" t="s">
        <v>62</v>
      </c>
      <c r="F170" s="339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93" t="s">
        <v>97</v>
      </c>
      <c r="D171" s="337"/>
      <c r="E171" s="337"/>
      <c r="F171" s="337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41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46" t="s">
        <v>20</v>
      </c>
      <c r="E176" s="241" t="str">
        <f>F20</f>
        <v>LANDET KVANTUM UKE 5</v>
      </c>
      <c r="F176" s="73" t="str">
        <f>G20</f>
        <v>LANDET KVANTUM T.O.M UKE 5</v>
      </c>
      <c r="G176" s="73" t="str">
        <f>I20</f>
        <v>RESTKVOTER</v>
      </c>
      <c r="H176" s="96" t="str">
        <f>J20</f>
        <v>LANDET KVANTUM T.O.M. UKE 5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51">
        <f>E178+E179+E180+E181</f>
        <v>35.644199999999998</v>
      </c>
      <c r="F177" s="351">
        <f>F178+F179+F180+F181</f>
        <v>1005.7502999999999</v>
      </c>
      <c r="G177" s="351">
        <f>G178+G179+G180+G181</f>
        <v>19016.2497</v>
      </c>
      <c r="H177" s="356">
        <f>H178+H179+H180+H181</f>
        <v>698.06149999999991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61" t="s">
        <v>12</v>
      </c>
      <c r="D178" s="342">
        <v>10966</v>
      </c>
      <c r="E178" s="352"/>
      <c r="F178" s="352">
        <v>676.25459999999998</v>
      </c>
      <c r="G178" s="352">
        <f t="shared" ref="G178:G183" si="5">D178-F178</f>
        <v>10289.7454</v>
      </c>
      <c r="H178" s="357">
        <v>205.2867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42">
        <v>2854</v>
      </c>
      <c r="E179" s="352"/>
      <c r="F179" s="352"/>
      <c r="G179" s="352">
        <f t="shared" si="5"/>
        <v>2854</v>
      </c>
      <c r="H179" s="357">
        <v>156.09520000000001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42">
        <v>1426</v>
      </c>
      <c r="E180" s="352">
        <v>35.644199999999998</v>
      </c>
      <c r="F180" s="352">
        <v>317.28829999999999</v>
      </c>
      <c r="G180" s="352">
        <f t="shared" si="5"/>
        <v>1108.7117000000001</v>
      </c>
      <c r="H180" s="357">
        <v>330.16539999999998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42">
        <v>4776</v>
      </c>
      <c r="E181" s="352"/>
      <c r="F181" s="352">
        <v>12.2074</v>
      </c>
      <c r="G181" s="352">
        <f t="shared" si="5"/>
        <v>4763.7925999999998</v>
      </c>
      <c r="H181" s="357">
        <v>6.5141999999999998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53"/>
      <c r="F182" s="353">
        <v>1.2</v>
      </c>
      <c r="G182" s="353">
        <f t="shared" si="5"/>
        <v>5498.8</v>
      </c>
      <c r="H182" s="358">
        <v>5.46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51">
        <v>17.536999999999999</v>
      </c>
      <c r="F183" s="351">
        <v>205.69540000000001</v>
      </c>
      <c r="G183" s="351">
        <f t="shared" si="5"/>
        <v>7794.3046000000004</v>
      </c>
      <c r="H183" s="356">
        <v>338.01769999999999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42"/>
      <c r="E184" s="352"/>
      <c r="F184" s="352"/>
      <c r="G184" s="352"/>
      <c r="H184" s="357">
        <v>77.147199999999998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54">
        <f>E183-E184</f>
        <v>17.536999999999999</v>
      </c>
      <c r="F185" s="354">
        <f>F183-F184</f>
        <v>205.69540000000001</v>
      </c>
      <c r="G185" s="354"/>
      <c r="H185" s="359">
        <f>H183-H184</f>
        <v>260.87049999999999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43">
        <v>10</v>
      </c>
      <c r="E186" s="355"/>
      <c r="F186" s="355"/>
      <c r="G186" s="355">
        <f>D186-F186</f>
        <v>10</v>
      </c>
      <c r="H186" s="360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53">
        <v>1</v>
      </c>
      <c r="F187" s="353">
        <v>14</v>
      </c>
      <c r="G187" s="353">
        <f>D187-F187</f>
        <v>-14</v>
      </c>
      <c r="H187" s="358">
        <v>4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38">
        <f>D177+D182+D183+D186</f>
        <v>33532</v>
      </c>
      <c r="E188" s="215">
        <f>E177+E182+E183+E186+E187</f>
        <v>54.181199999999997</v>
      </c>
      <c r="F188" s="215">
        <f>F177+F182+F183+F186+F187</f>
        <v>1226.6457</v>
      </c>
      <c r="G188" s="215">
        <f>G177+G182+G183+G186+G187</f>
        <v>32305.354299999999</v>
      </c>
      <c r="H188" s="212">
        <f>H177+H182+H183+H186+H187</f>
        <v>1046.5192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4" t="s">
        <v>2</v>
      </c>
      <c r="D195" s="385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23" t="s">
        <v>76</v>
      </c>
      <c r="D196" s="324">
        <v>6025</v>
      </c>
      <c r="E196" s="344"/>
      <c r="F196" s="276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26" t="s">
        <v>77</v>
      </c>
      <c r="D197" s="327">
        <v>31282</v>
      </c>
      <c r="E197" s="344"/>
      <c r="F197" s="276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28" t="s">
        <v>32</v>
      </c>
      <c r="D198" s="327">
        <v>382</v>
      </c>
      <c r="E198" s="344"/>
      <c r="F198" s="276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29" t="s">
        <v>35</v>
      </c>
      <c r="D199" s="330">
        <f>SUM(D196:D198)</f>
        <v>37689</v>
      </c>
      <c r="E199" s="344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45" t="s">
        <v>86</v>
      </c>
      <c r="D200" s="337"/>
      <c r="E200" s="337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41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41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5</v>
      </c>
      <c r="F205" s="73" t="str">
        <f>G20</f>
        <v>LANDET KVANTUM T.O.M UKE 5</v>
      </c>
      <c r="G205" s="73" t="str">
        <f>I20</f>
        <v>RESTKVOTER</v>
      </c>
      <c r="H205" s="96" t="str">
        <f>J20</f>
        <v>LANDET KVANTUM T.O.M. UKE 5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13.622400000000001</v>
      </c>
      <c r="F206" s="197">
        <v>128.71879999999999</v>
      </c>
      <c r="G206" s="197"/>
      <c r="H206" s="235">
        <v>65.528199999999998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4.3311999999999999</v>
      </c>
      <c r="F207" s="197">
        <v>151.92679999999999</v>
      </c>
      <c r="G207" s="197"/>
      <c r="H207" s="235">
        <v>120.6718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1</v>
      </c>
      <c r="G209" s="198"/>
      <c r="H209" s="236">
        <v>5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17.953600000000002</v>
      </c>
      <c r="F210" s="199">
        <f>SUM(F206:F209)</f>
        <v>281.64559999999994</v>
      </c>
      <c r="G210" s="199">
        <f>D210-F210</f>
        <v>5743.3544000000002</v>
      </c>
      <c r="H210" s="222">
        <f>H206+H207+H208+H209</f>
        <v>191.2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tonn)&amp;R9.2.2016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2016-02-09T12:04:48Z</cp:lastPrinted>
  <dcterms:created xsi:type="dcterms:W3CDTF">2011-07-06T12:13:20Z</dcterms:created>
  <dcterms:modified xsi:type="dcterms:W3CDTF">2016-02-09T12:05:14Z</dcterms:modified>
</cp:coreProperties>
</file>