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14\"/>
    </mc:Choice>
  </mc:AlternateContent>
  <bookViews>
    <workbookView xWindow="0" yWindow="0" windowWidth="28800" windowHeight="14820" tabRatio="413"/>
  </bookViews>
  <sheets>
    <sheet name="UKE_14_2019" sheetId="1" r:id="rId1"/>
  </sheets>
  <definedNames>
    <definedName name="Z_14D440E4_F18A_4F78_9989_38C1B133222D_.wvu.Cols" localSheetId="0" hidden="1">UKE_14_2019!#REF!</definedName>
    <definedName name="Z_14D440E4_F18A_4F78_9989_38C1B133222D_.wvu.PrintArea" localSheetId="0" hidden="1">UKE_14_2019!$B$1:$M$246</definedName>
    <definedName name="Z_14D440E4_F18A_4F78_9989_38C1B133222D_.wvu.Rows" localSheetId="0" hidden="1">UKE_14_2019!$358:$1048576,UKE_14_2019!$247:$357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6" i="1" l="1"/>
  <c r="F32" i="1" s="1"/>
  <c r="G32" i="1"/>
  <c r="J32" i="1"/>
  <c r="J31" i="1" l="1"/>
  <c r="F31" i="1" l="1"/>
  <c r="H39" i="1"/>
  <c r="E129" i="1" l="1"/>
  <c r="E24" i="1"/>
  <c r="E20" i="1"/>
  <c r="E31" i="1"/>
  <c r="E23" i="1" l="1"/>
  <c r="G24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E176" i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E187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<sst xmlns="http://schemas.openxmlformats.org/spreadsheetml/2006/main" count="255" uniqueCount="129">
  <si>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</si>
  <si>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</si>
  <si>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</si>
  <si>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</si>
  <si>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</si>
  <si>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</si>
  <si>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</si>
  <si>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</si>
  <si>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</si>
  <si>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</si>
  <si>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</si>
  <si>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</si>
  <si>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</si>
  <si>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</si>
  <si>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</si>
  <si>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</si>
  <si>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</si>
  <si>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</si>
  <si>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</si>
  <si>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</si>
  <si>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</si>
  <si>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</si>
  <si>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</si>
  <si>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</si>
  <si>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</si>
  <si>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</si>
  <si>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</si>
  <si>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</si>
  <si>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</si>
  <si>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</si>
  <si>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</si>
  <si>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</si>
  <si>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</si>
  <si>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</si>
  <si>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</si>
  <si>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</si>
  <si>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</si>
  <si>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</si>
  <si>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</si>
  <si>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</si>
  <si>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</si>
  <si>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</si>
  <si>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</si>
  <si>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</si>
  <si>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</si>
  <si>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</si>
  <si>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</si>
  <si>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</si>
  <si>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</si>
  <si>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</si>
  <si>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</si>
  <si>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</si>
  <si>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</si>
  <si>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</si>
  <si>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</si>
  <si>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</si>
  <si>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</si>
  <si>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</si>
  <si>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</si>
  <si>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</si>
  <si>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</si>
  <si>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</si>
  <si>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</si>
  <si>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</si>
  <si>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</si>
  <si>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</si>
  <si>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</si>
  <si>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</si>
  <si>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</si>
  <si>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</si>
  <si>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</si>
  <si>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</si>
  <si>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</si>
  <si>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</si>
  <si>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</si>
  <si>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</si>
  <si>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</si>
  <si>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</si>
  <si>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</si>
  <si>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</si>
  <si>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</si>
  <si>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</si>
  <si>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</si>
  <si>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</si>
  <si>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</si>
  <si>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</si>
  <si>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</si>
  <si>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</si>
  <si>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</si>
  <si>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</si>
  <si>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</si>
  <si>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</si>
  <si>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</si>
  <si>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</si>
  <si>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</si>
  <si>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</si>
  <si>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</si>
  <si>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</si>
  <si>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</si>
  <si>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</si>
  <si>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</si>
  <si>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</si>
  <si>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</si>
  <si>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</si>
  <si>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</si>
  <si>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</si>
  <si>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</si>
  <si>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</si>
  <si>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</si>
  <si>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</si>
  <si>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</si>
  <si>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</si>
  <si>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</si>
  <si>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</si>
  <si>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</si>
  <si>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</si>
  <si>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</si>
  <si>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</si>
  <si>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</si>
  <si>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</si>
  <si>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</si>
  <si>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</si>
  <si>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</si>
  <si>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t>LANDET KVANTUM UKE 14</t>
  </si>
  <si>
    <t>LANDET KVANTUM T.O.M UKE 14</t>
  </si>
  <si>
    <t>LANDET KVANTUM T.O.M. UKE 14 2018</t>
  </si>
  <si>
    <r>
      <t xml:space="preserve">3 </t>
    </r>
    <r>
      <rPr>
        <sz val="9"/>
        <color theme="1"/>
        <rFont val="Calibri"/>
        <family val="2"/>
      </rPr>
      <t>Registrert rekreasjonsfiske utgjør 1041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</si>
  <si>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</si>
  <si>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137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</si>
</sst>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0" fillId="0" borderId="95" xfId="0" applyNumberFormat="1" applyFont="1" applyFill="1" applyBorder="1" applyAlignment="1">
      <alignment vertical="center"/>
    </xf>
    <xf numFmtId="3" fontId="43" fillId="0" borderId="96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7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32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2" t="s">
        <v>88</v>
      </c>
      <c r="C2" s="443"/>
      <c r="D2" s="443"/>
      <c r="E2" s="443"/>
      <c r="F2" s="443"/>
      <c r="G2" s="443"/>
      <c r="H2" s="443"/>
      <c r="I2" s="443"/>
      <c r="J2" s="443"/>
      <c r="K2" s="44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33"/>
      <c r="C7" s="434"/>
      <c r="D7" s="434"/>
      <c r="E7" s="434"/>
      <c r="F7" s="434"/>
      <c r="G7" s="434"/>
      <c r="H7" s="434"/>
      <c r="I7" s="434"/>
      <c r="J7" s="434"/>
      <c r="K7" s="435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24" t="s">
        <v>2</v>
      </c>
      <c r="D9" s="425"/>
      <c r="E9" s="424" t="s">
        <v>20</v>
      </c>
      <c r="F9" s="425"/>
      <c r="G9" s="424" t="s">
        <v>21</v>
      </c>
      <c r="H9" s="425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120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121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26" t="s">
        <v>8</v>
      </c>
      <c r="C17" s="427"/>
      <c r="D17" s="427"/>
      <c r="E17" s="427"/>
      <c r="F17" s="427"/>
      <c r="G17" s="427"/>
      <c r="H17" s="427"/>
      <c r="I17" s="427"/>
      <c r="J17" s="427"/>
      <c r="K17" s="428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740.55919000000006</v>
      </c>
      <c r="G20" s="328">
        <f>G21+G22</f>
        <v>33505.808360000003</v>
      </c>
      <c r="H20" s="328"/>
      <c r="I20" s="328">
        <f>I22+I21</f>
        <v>64773.191639999997</v>
      </c>
      <c r="J20" s="329">
        <f>J22+J21</f>
        <v>34842.72337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740.53069000000005</v>
      </c>
      <c r="G21" s="330">
        <v>33385.21286</v>
      </c>
      <c r="H21" s="330"/>
      <c r="I21" s="330">
        <f>E21-G21</f>
        <v>64083.78714</v>
      </c>
      <c r="J21" s="331">
        <v>34619.19831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2.8500000000000001E-2</v>
      </c>
      <c r="G22" s="332">
        <v>120.5955</v>
      </c>
      <c r="H22" s="332"/>
      <c r="I22" s="330">
        <f>E22-G22</f>
        <v>689.40449999999998</v>
      </c>
      <c r="J22" s="331">
        <v>223.52506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14800.038760000001</v>
      </c>
      <c r="G23" s="328">
        <f>G24+G30+G31</f>
        <v>138171.044502</v>
      </c>
      <c r="H23" s="328"/>
      <c r="I23" s="328">
        <f>I24+I30+I31</f>
        <v>66076.955497999996</v>
      </c>
      <c r="J23" s="329">
        <f>J24+J30+J31</f>
        <v>160235.26206000001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11822.912090000002</v>
      </c>
      <c r="G24" s="334">
        <f>G25+G26+G27+G28</f>
        <v>114271.260712</v>
      </c>
      <c r="H24" s="334"/>
      <c r="I24" s="334">
        <f>I25+I26+I27+I28+I29</f>
        <v>45183.739287999997</v>
      </c>
      <c r="J24" s="335">
        <f>J25+J26+J27+J28+J29</f>
        <v>130352.51652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4582.9645499999997</v>
      </c>
      <c r="G25" s="336">
        <v>34241.649510000003</v>
      </c>
      <c r="H25" s="336"/>
      <c r="I25" s="336">
        <f>E25-G25+H25</f>
        <v>6689.3504899999971</v>
      </c>
      <c r="J25" s="337">
        <v>42459.58599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2459.0527900000002</v>
      </c>
      <c r="G26" s="336">
        <v>33500.947480000003</v>
      </c>
      <c r="H26" s="336"/>
      <c r="I26" s="336">
        <f>E26-G26+H26</f>
        <v>5913.0525199999975</v>
      </c>
      <c r="J26" s="337">
        <v>40062.021130000001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2185.40787</v>
      </c>
      <c r="G27" s="336">
        <v>27532.019199999999</v>
      </c>
      <c r="H27" s="336"/>
      <c r="I27" s="336">
        <f>E27-G27+H27</f>
        <v>12741.980800000001</v>
      </c>
      <c r="J27" s="337">
        <v>30395.34374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2595.4868799999999</v>
      </c>
      <c r="G28" s="336">
        <v>18996.644521999999</v>
      </c>
      <c r="H28" s="336"/>
      <c r="I28" s="336">
        <f>E28-G28+H28</f>
        <v>6725.3554780000013</v>
      </c>
      <c r="J28" s="337">
        <v>17435.56566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1147.9113199999999</v>
      </c>
      <c r="G30" s="334">
        <v>10431.56762</v>
      </c>
      <c r="H30" s="336"/>
      <c r="I30" s="402">
        <f>E30-G30</f>
        <v>14909.43238</v>
      </c>
      <c r="J30" s="335">
        <v>9875.5308999999997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1829.2153499999999</v>
      </c>
      <c r="G31" s="334">
        <f>G32</f>
        <v>13468.21617</v>
      </c>
      <c r="H31" s="336"/>
      <c r="I31" s="334">
        <f>I32+I33</f>
        <v>5983.7838300000003</v>
      </c>
      <c r="J31" s="335">
        <f>J32</f>
        <v>20007.214639999998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2366.21535-F36</f>
        <v>1829.2153499999999</v>
      </c>
      <c r="G32" s="336">
        <f>14769.21617-G36</f>
        <v>13468.21617</v>
      </c>
      <c r="H32" s="336"/>
      <c r="I32" s="336">
        <f>E32-G32+H32</f>
        <v>4143.7838300000003</v>
      </c>
      <c r="J32" s="337">
        <f>21998.21464-J36</f>
        <v>20007.214639999998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6">
        <v>3000</v>
      </c>
      <c r="E34" s="396">
        <v>3000</v>
      </c>
      <c r="F34" s="341">
        <v>419.32240000000002</v>
      </c>
      <c r="G34" s="341">
        <v>1615.769088</v>
      </c>
      <c r="H34" s="341"/>
      <c r="I34" s="370">
        <f t="shared" si="0"/>
        <v>1384.230912</v>
      </c>
      <c r="J34" s="371">
        <v>1930.12165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32.256500000000003</v>
      </c>
      <c r="G35" s="341">
        <v>422.84231999999997</v>
      </c>
      <c r="H35" s="320"/>
      <c r="I35" s="370">
        <f t="shared" si="0"/>
        <v>370.15768000000003</v>
      </c>
      <c r="J35" s="394">
        <v>411.13400000000001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G36-764</f>
        <v>537</v>
      </c>
      <c r="G36" s="320">
        <v>1301</v>
      </c>
      <c r="H36" s="369"/>
      <c r="I36" s="370">
        <f t="shared" si="0"/>
        <v>1699</v>
      </c>
      <c r="J36" s="394">
        <v>1991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276.32405999999997</v>
      </c>
      <c r="G37" s="320">
        <v>7000</v>
      </c>
      <c r="H37" s="320"/>
      <c r="I37" s="370">
        <f t="shared" si="0"/>
        <v>0</v>
      </c>
      <c r="J37" s="394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77</v>
      </c>
      <c r="H38" s="320"/>
      <c r="I38" s="370">
        <f t="shared" si="0"/>
        <v>-77</v>
      </c>
      <c r="J38" s="394">
        <v>278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16805.500910000002</v>
      </c>
      <c r="G39" s="197">
        <f>G20+G23+G34+G35+G36+G37+G38</f>
        <v>182093.46427</v>
      </c>
      <c r="H39" s="197">
        <f>H25+H26+H27+H28+H32</f>
        <v>0</v>
      </c>
      <c r="I39" s="302">
        <f>I20+I23+I34+I35+I36+I37+I38</f>
        <v>134226.53573</v>
      </c>
      <c r="J39" s="198">
        <f>J20+J23+J34+J35+J36+J37+J38</f>
        <v>206688.24107999998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126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33" t="s">
        <v>1</v>
      </c>
      <c r="C46" s="434"/>
      <c r="D46" s="434"/>
      <c r="E46" s="434"/>
      <c r="F46" s="434"/>
      <c r="G46" s="434"/>
      <c r="H46" s="434"/>
      <c r="I46" s="434"/>
      <c r="J46" s="434"/>
      <c r="K46" s="435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6" t="s">
        <v>2</v>
      </c>
      <c r="D48" s="417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26" t="s">
        <v>8</v>
      </c>
      <c r="C54" s="427"/>
      <c r="D54" s="427"/>
      <c r="E54" s="427"/>
      <c r="F54" s="427"/>
      <c r="G54" s="427"/>
      <c r="H54" s="427"/>
      <c r="I54" s="427"/>
      <c r="J54" s="427"/>
      <c r="K54" s="428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14</v>
      </c>
      <c r="F55" s="194" t="str">
        <f>G19</f>
        <v>LANDET KVANTUM T.O.M UKE 14</v>
      </c>
      <c r="G55" s="194" t="str">
        <f>I19</f>
        <v>RESTKVOTER</v>
      </c>
      <c r="H55" s="195" t="str">
        <f>J19</f>
        <v>LANDET KVANTUM T.O.M. UKE 14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29">
        <v>5376</v>
      </c>
      <c r="E56" s="382">
        <v>3.5285199999999999</v>
      </c>
      <c r="F56" s="347">
        <v>226.88136</v>
      </c>
      <c r="G56" s="431">
        <f>D56-F56-F57</f>
        <v>4841.3093399999998</v>
      </c>
      <c r="H56" s="380">
        <v>165.62765999999999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30"/>
      <c r="E57" s="373">
        <v>3.9334600000000002</v>
      </c>
      <c r="F57" s="387">
        <v>307.80930000000001</v>
      </c>
      <c r="G57" s="432"/>
      <c r="H57" s="349">
        <v>296.38643000000002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6">
        <v>200</v>
      </c>
      <c r="E58" s="383">
        <v>2.59721</v>
      </c>
      <c r="F58" s="389">
        <v>24.84564</v>
      </c>
      <c r="G58" s="397">
        <f>D58-F58</f>
        <v>175.15436</v>
      </c>
      <c r="H58" s="301">
        <v>23.386900000000001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0.32740000000000002</v>
      </c>
      <c r="F59" s="347">
        <f>F60+F61+F62</f>
        <v>27.214660000000002</v>
      </c>
      <c r="G59" s="387">
        <f>D59-F59</f>
        <v>8035.7853400000004</v>
      </c>
      <c r="H59" s="350">
        <f>H60+H61+H62</f>
        <v>49.422240000000002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1.2E-2</v>
      </c>
      <c r="F60" s="359">
        <v>2.9497599999999999</v>
      </c>
      <c r="G60" s="359"/>
      <c r="H60" s="360">
        <v>10.6053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7.7799999999999994E-2</v>
      </c>
      <c r="F61" s="359">
        <v>14.9337</v>
      </c>
      <c r="G61" s="359"/>
      <c r="H61" s="360">
        <v>28.158550000000002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>
        <v>0.23760000000000001</v>
      </c>
      <c r="F62" s="376">
        <v>9.3312000000000008</v>
      </c>
      <c r="G62" s="376"/>
      <c r="H62" s="381">
        <v>10.658390000000001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10.386590000000002</v>
      </c>
      <c r="F65" s="200">
        <f>F56+F57+F58+F59+F63+F64</f>
        <v>586.81530999999995</v>
      </c>
      <c r="G65" s="200">
        <f>D65-F65</f>
        <v>13168.18469</v>
      </c>
      <c r="H65" s="208">
        <f>H56+H57+H58+H59+H63+H64</f>
        <v>534.82323000000008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1" t="s">
        <v>102</v>
      </c>
      <c r="D66" s="441"/>
      <c r="E66" s="441"/>
      <c r="F66" s="441"/>
      <c r="G66" s="441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33" t="s">
        <v>1</v>
      </c>
      <c r="C71" s="434"/>
      <c r="D71" s="434"/>
      <c r="E71" s="434"/>
      <c r="F71" s="434"/>
      <c r="G71" s="434"/>
      <c r="H71" s="434"/>
      <c r="I71" s="434"/>
      <c r="J71" s="434"/>
      <c r="K71" s="435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24" t="s">
        <v>2</v>
      </c>
      <c r="D73" s="425"/>
      <c r="E73" s="424" t="s">
        <v>20</v>
      </c>
      <c r="F73" s="436"/>
      <c r="G73" s="424" t="s">
        <v>21</v>
      </c>
      <c r="H73" s="425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120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122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40"/>
      <c r="D79" s="440"/>
      <c r="E79" s="440"/>
      <c r="F79" s="440"/>
      <c r="G79" s="440"/>
      <c r="H79" s="440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40"/>
      <c r="D80" s="440"/>
      <c r="E80" s="440"/>
      <c r="F80" s="440"/>
      <c r="G80" s="440"/>
      <c r="H80" s="440"/>
      <c r="I80" s="256"/>
      <c r="J80" s="256"/>
      <c r="K80" s="253"/>
      <c r="L80" s="256"/>
      <c r="M80" s="118"/>
    </row>
    <row r="81" spans="1:13" ht="14.1" customHeight="1" x14ac:dyDescent="0.25">
      <c r="B81" s="437" t="s">
        <v>8</v>
      </c>
      <c r="C81" s="438"/>
      <c r="D81" s="438"/>
      <c r="E81" s="438"/>
      <c r="F81" s="438"/>
      <c r="G81" s="438"/>
      <c r="H81" s="438"/>
      <c r="I81" s="438"/>
      <c r="J81" s="438"/>
      <c r="K81" s="439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14</v>
      </c>
      <c r="G83" s="194" t="str">
        <f>G19</f>
        <v>LANDET KVANTUM T.O.M UKE 14</v>
      </c>
      <c r="H83" s="194" t="str">
        <f>I19</f>
        <v>RESTKVOTER</v>
      </c>
      <c r="I83" s="195" t="str">
        <f>J19</f>
        <v>LANDET KVANTUM T.O.M. UKE 14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1339.2917399999999</v>
      </c>
      <c r="G84" s="328">
        <f>G85+G86</f>
        <v>19454.105729999999</v>
      </c>
      <c r="H84" s="328">
        <f>H85+H86</f>
        <v>15727.894270000003</v>
      </c>
      <c r="I84" s="329">
        <f>I85+I86</f>
        <v>23753.91272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1339.2917399999999</v>
      </c>
      <c r="G85" s="330">
        <v>19361.193329999998</v>
      </c>
      <c r="H85" s="330">
        <f>E85-G85</f>
        <v>14995.806670000002</v>
      </c>
      <c r="I85" s="331">
        <v>23391.373619999998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/>
      <c r="G86" s="332">
        <v>92.912400000000005</v>
      </c>
      <c r="H86" s="332">
        <f>E86-G86</f>
        <v>732.08759999999995</v>
      </c>
      <c r="I86" s="333">
        <v>362.53910000000002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916.77530000000002</v>
      </c>
      <c r="G87" s="328">
        <f t="shared" si="2"/>
        <v>16457.397849999998</v>
      </c>
      <c r="H87" s="328">
        <f>H88+H93+H94</f>
        <v>43959.602149999999</v>
      </c>
      <c r="I87" s="329">
        <f t="shared" si="2"/>
        <v>17190.579029999997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701.19556999999998</v>
      </c>
      <c r="G88" s="334">
        <f t="shared" si="4"/>
        <v>10490.18621</v>
      </c>
      <c r="H88" s="334">
        <f>H89+H90+H91+H92</f>
        <v>37882.81379</v>
      </c>
      <c r="I88" s="335">
        <f t="shared" si="4"/>
        <v>11644.774029999999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107.1341</v>
      </c>
      <c r="G89" s="336">
        <v>2499.6080099999999</v>
      </c>
      <c r="H89" s="336">
        <f t="shared" ref="H89:H97" si="5">E89-G89</f>
        <v>11223.39199</v>
      </c>
      <c r="I89" s="337">
        <v>3343.73216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200.81441000000001</v>
      </c>
      <c r="G90" s="336">
        <v>3941.92938</v>
      </c>
      <c r="H90" s="336">
        <f t="shared" si="5"/>
        <v>9410.0706200000004</v>
      </c>
      <c r="I90" s="337">
        <v>4579.1942099999997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294.46370000000002</v>
      </c>
      <c r="G91" s="336">
        <v>3537.6460099999999</v>
      </c>
      <c r="H91" s="336">
        <f t="shared" si="5"/>
        <v>10180.35399</v>
      </c>
      <c r="I91" s="337">
        <v>3165.6695199999999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98.783360000000002</v>
      </c>
      <c r="G92" s="336">
        <v>511.00281000000001</v>
      </c>
      <c r="H92" s="336">
        <f t="shared" si="5"/>
        <v>7068.99719</v>
      </c>
      <c r="I92" s="337">
        <v>556.17813999999998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164.08821</v>
      </c>
      <c r="G93" s="334">
        <v>5351.8128299999998</v>
      </c>
      <c r="H93" s="334">
        <f t="shared" si="5"/>
        <v>4739.1871700000002</v>
      </c>
      <c r="I93" s="335">
        <v>4632.48974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51.491520000000001</v>
      </c>
      <c r="G94" s="345">
        <v>615.39881000000003</v>
      </c>
      <c r="H94" s="345">
        <f t="shared" si="5"/>
        <v>1337.6011899999999</v>
      </c>
      <c r="I94" s="346">
        <v>913.31525999999997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6">
        <v>313</v>
      </c>
      <c r="E95" s="396">
        <v>313</v>
      </c>
      <c r="F95" s="341">
        <v>0.52098</v>
      </c>
      <c r="G95" s="341">
        <v>17.67144</v>
      </c>
      <c r="H95" s="341">
        <f t="shared" si="5"/>
        <v>295.32855999999998</v>
      </c>
      <c r="I95" s="342">
        <v>11.92764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7.88171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/>
      <c r="G97" s="320">
        <v>26</v>
      </c>
      <c r="H97" s="320">
        <f t="shared" si="5"/>
        <v>-26</v>
      </c>
      <c r="I97" s="323">
        <v>85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5">
        <f t="shared" ref="F98:G98" si="6">F84+F87+F95+F96+F97</f>
        <v>2264.4697299999998</v>
      </c>
      <c r="G98" s="395">
        <f t="shared" si="6"/>
        <v>36255.175019999995</v>
      </c>
      <c r="H98" s="222">
        <f>H84+H87+H95+H96+H97</f>
        <v>59956.824980000005</v>
      </c>
      <c r="I98" s="198">
        <f>I84+I87+I95+I96+I97</f>
        <v>41341.419390000003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127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33" t="s">
        <v>1</v>
      </c>
      <c r="C104" s="434"/>
      <c r="D104" s="434"/>
      <c r="E104" s="434"/>
      <c r="F104" s="434"/>
      <c r="G104" s="434"/>
      <c r="H104" s="434"/>
      <c r="I104" s="434"/>
      <c r="J104" s="434"/>
      <c r="K104" s="435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24" t="s">
        <v>2</v>
      </c>
      <c r="D106" s="425"/>
      <c r="E106" s="424" t="s">
        <v>20</v>
      </c>
      <c r="F106" s="425"/>
      <c r="G106" s="424" t="s">
        <v>21</v>
      </c>
      <c r="H106" s="425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401"/>
      <c r="D110" s="399"/>
      <c r="E110" s="399" t="s">
        <v>79</v>
      </c>
      <c r="F110" s="169">
        <v>3882</v>
      </c>
      <c r="G110" s="11"/>
      <c r="H110" s="401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400" t="s">
        <v>7</v>
      </c>
      <c r="F111" s="170">
        <f>F107+F108+F109+F110</f>
        <v>134000</v>
      </c>
      <c r="G111" s="121" t="s">
        <v>6</v>
      </c>
      <c r="H111" s="398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26" t="s">
        <v>8</v>
      </c>
      <c r="C114" s="427"/>
      <c r="D114" s="427"/>
      <c r="E114" s="427"/>
      <c r="F114" s="427"/>
      <c r="G114" s="427"/>
      <c r="H114" s="427"/>
      <c r="I114" s="427"/>
      <c r="J114" s="427"/>
      <c r="K114" s="428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14</v>
      </c>
      <c r="G116" s="194" t="str">
        <f>G19</f>
        <v>LANDET KVANTUM T.O.M UKE 14</v>
      </c>
      <c r="H116" s="194" t="str">
        <f>I19</f>
        <v>RESTKVOTER</v>
      </c>
      <c r="I116" s="195" t="str">
        <f>J19</f>
        <v>LANDET KVANTUM T.O.M. UKE 14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873.53257000000008</v>
      </c>
      <c r="G117" s="232">
        <f t="shared" si="7"/>
        <v>22347.313670000003</v>
      </c>
      <c r="H117" s="347">
        <f t="shared" si="7"/>
        <v>23160.686329999997</v>
      </c>
      <c r="I117" s="350">
        <f t="shared" si="7"/>
        <v>22920.41647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701.58577000000002</v>
      </c>
      <c r="G118" s="244">
        <v>18615.000380000001</v>
      </c>
      <c r="H118" s="351">
        <f>E118-G118</f>
        <v>17118.999619999999</v>
      </c>
      <c r="I118" s="352">
        <v>18135.568159999999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171.9468</v>
      </c>
      <c r="G119" s="244">
        <v>3732.3132900000001</v>
      </c>
      <c r="H119" s="351">
        <f>E119-G119</f>
        <v>5541.6867099999999</v>
      </c>
      <c r="I119" s="352">
        <v>4784.8483100000003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400.8999</v>
      </c>
      <c r="G121" s="295">
        <v>1132.1274800000001</v>
      </c>
      <c r="H121" s="298">
        <f>E121-G121</f>
        <v>30687.872520000001</v>
      </c>
      <c r="I121" s="300">
        <v>597.94556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1109.9423300000001</v>
      </c>
      <c r="G122" s="226">
        <f>G131+G128+G123</f>
        <v>26935.6083</v>
      </c>
      <c r="H122" s="355">
        <f>H123+H128+H131</f>
        <v>25222.3917</v>
      </c>
      <c r="I122" s="356">
        <f>I123+I128+I131</f>
        <v>25954.10657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797.68898000000013</v>
      </c>
      <c r="G123" s="377">
        <f>G124+G125+G127+G126</f>
        <v>18739.019560000001</v>
      </c>
      <c r="H123" s="357">
        <f>H124+H125+H126+H127</f>
        <v>20316.980439999999</v>
      </c>
      <c r="I123" s="358">
        <f>I124+I125+I126+I127</f>
        <v>19457.876769999999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v>120.15869000000001</v>
      </c>
      <c r="G124" s="240">
        <v>3587.1312800000001</v>
      </c>
      <c r="H124" s="359">
        <f t="shared" ref="H124:H136" si="8">E124-G124</f>
        <v>8907.8687200000004</v>
      </c>
      <c r="I124" s="360">
        <v>3654.41149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235.06738000000001</v>
      </c>
      <c r="G125" s="240">
        <v>5906.7824700000001</v>
      </c>
      <c r="H125" s="359">
        <f t="shared" si="8"/>
        <v>5324.2175299999999</v>
      </c>
      <c r="I125" s="360">
        <v>5833.9199099999996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130.66587999999999</v>
      </c>
      <c r="G126" s="240">
        <v>5573.3123100000003</v>
      </c>
      <c r="H126" s="359">
        <f t="shared" si="8"/>
        <v>3114.6876899999997</v>
      </c>
      <c r="I126" s="360">
        <v>5883.5613400000002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311.79703000000001</v>
      </c>
      <c r="G127" s="240">
        <v>3671.7935000000002</v>
      </c>
      <c r="H127" s="359">
        <f t="shared" si="8"/>
        <v>2970.2064999999998</v>
      </c>
      <c r="I127" s="360">
        <v>4085.9840300000001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186.43616</v>
      </c>
      <c r="G128" s="233">
        <v>5957.8459899999998</v>
      </c>
      <c r="H128" s="361">
        <f t="shared" si="8"/>
        <v>247.1540100000002</v>
      </c>
      <c r="I128" s="362">
        <v>4253.0878599999996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182.60891000000001</v>
      </c>
      <c r="G129" s="240">
        <v>5931.0345399999997</v>
      </c>
      <c r="H129" s="359">
        <f t="shared" si="8"/>
        <v>-226.03453999999965</v>
      </c>
      <c r="I129" s="360">
        <v>4243.3910100000003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3.8272499999999923</v>
      </c>
      <c r="G130" s="240">
        <f>G128-G129</f>
        <v>26.81145000000015</v>
      </c>
      <c r="H130" s="359">
        <f t="shared" si="8"/>
        <v>473.18854999999985</v>
      </c>
      <c r="I130" s="360">
        <f>I128-I129</f>
        <v>9.6968499999993583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125.81719</v>
      </c>
      <c r="G131" s="257">
        <v>2238.7427499999999</v>
      </c>
      <c r="H131" s="363">
        <f t="shared" si="8"/>
        <v>4658.2572500000006</v>
      </c>
      <c r="I131" s="364">
        <v>2243.14194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>
        <v>5.67E-2</v>
      </c>
      <c r="G132" s="226">
        <v>11.9689</v>
      </c>
      <c r="H132" s="378">
        <f t="shared" si="8"/>
        <v>117.0311</v>
      </c>
      <c r="I132" s="379">
        <v>11.84305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19.102499999999999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/>
      <c r="G135" s="225">
        <v>428</v>
      </c>
      <c r="H135" s="234">
        <f t="shared" si="8"/>
        <v>-428</v>
      </c>
      <c r="I135" s="297">
        <v>150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2403.5340000000006</v>
      </c>
      <c r="G136" s="186">
        <f>G117+G121+G122+G132+G133+G134+G135</f>
        <v>52876.218350000003</v>
      </c>
      <c r="H136" s="200">
        <f t="shared" si="8"/>
        <v>78988.78164999999</v>
      </c>
      <c r="I136" s="198">
        <f>I117+I120+I121+I122+I132+I133+I134+I135</f>
        <v>51682.543650000007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6" t="s">
        <v>2</v>
      </c>
      <c r="D146" s="417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14</v>
      </c>
      <c r="F155" s="69" t="str">
        <f>G19</f>
        <v>LANDET KVANTUM T.O.M UKE 14</v>
      </c>
      <c r="G155" s="69" t="str">
        <f>I19</f>
        <v>RESTKVOTER</v>
      </c>
      <c r="H155" s="92" t="str">
        <f>J19</f>
        <v>LANDET KVANTUM T.O.M. UKE 14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56.244779999999999</v>
      </c>
      <c r="F156" s="183">
        <v>2486.2074299999999</v>
      </c>
      <c r="G156" s="183">
        <f>D156-F156</f>
        <v>32084.792570000001</v>
      </c>
      <c r="H156" s="220">
        <v>1487.45991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>
        <v>5.1479999999999997</v>
      </c>
      <c r="F157" s="183">
        <v>6.9429999999999996</v>
      </c>
      <c r="G157" s="183">
        <f>D157-F157</f>
        <v>93.057000000000002</v>
      </c>
      <c r="H157" s="220">
        <v>1.0281800000000001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61.392780000000002</v>
      </c>
      <c r="F159" s="185">
        <f>SUM(F156:F158)</f>
        <v>2493.1504300000001</v>
      </c>
      <c r="G159" s="185">
        <f>D159-F159</f>
        <v>32211.849569999998</v>
      </c>
      <c r="H159" s="207">
        <f>SUM(H156:H158)</f>
        <v>1488.4880900000001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21" t="s">
        <v>1</v>
      </c>
      <c r="C162" s="422"/>
      <c r="D162" s="422"/>
      <c r="E162" s="422"/>
      <c r="F162" s="422"/>
      <c r="G162" s="422"/>
      <c r="H162" s="422"/>
      <c r="I162" s="422"/>
      <c r="J162" s="422"/>
      <c r="K162" s="423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6" t="s">
        <v>2</v>
      </c>
      <c r="D164" s="417"/>
      <c r="E164" s="416" t="s">
        <v>53</v>
      </c>
      <c r="F164" s="417"/>
      <c r="G164" s="416" t="s">
        <v>54</v>
      </c>
      <c r="H164" s="417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18" t="s">
        <v>8</v>
      </c>
      <c r="C173" s="419"/>
      <c r="D173" s="419"/>
      <c r="E173" s="419"/>
      <c r="F173" s="419"/>
      <c r="G173" s="419"/>
      <c r="H173" s="419"/>
      <c r="I173" s="419"/>
      <c r="J173" s="419"/>
      <c r="K173" s="420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48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14</v>
      </c>
      <c r="G175" s="69" t="str">
        <f>G19</f>
        <v>LANDET KVANTUM T.O.M UKE 14</v>
      </c>
      <c r="H175" s="69" t="str">
        <f>I19</f>
        <v>RESTKVOTER</v>
      </c>
      <c r="I175" s="92" t="str">
        <f>J19</f>
        <v>LANDET KVANTUM T.O.M. UKE 14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49428</v>
      </c>
      <c r="E176" s="227">
        <f t="shared" ref="E176:H176" si="10">E177+E178+E179+E180</f>
        <v>54827</v>
      </c>
      <c r="F176" s="227">
        <f>F177+F178+F179+F180</f>
        <v>68.484799999999993</v>
      </c>
      <c r="G176" s="227">
        <f t="shared" si="10"/>
        <v>6448.5573100000001</v>
      </c>
      <c r="H176" s="305">
        <f t="shared" si="10"/>
        <v>48378.442689999996</v>
      </c>
      <c r="I176" s="310">
        <f>I177+I178+I179+I180</f>
        <v>10498.722999999998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32432</v>
      </c>
      <c r="E177" s="288">
        <v>36402</v>
      </c>
      <c r="F177" s="288"/>
      <c r="G177" s="288">
        <v>4916.0803999999998</v>
      </c>
      <c r="H177" s="303">
        <f t="shared" ref="H177:H182" si="11">E177-G177</f>
        <v>31485.919600000001</v>
      </c>
      <c r="I177" s="308">
        <v>9501.3982199999991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8441</v>
      </c>
      <c r="E178" s="288">
        <v>9475</v>
      </c>
      <c r="F178" s="288"/>
      <c r="G178" s="288">
        <v>624.23595</v>
      </c>
      <c r="H178" s="303">
        <f t="shared" si="11"/>
        <v>8850.7640499999998</v>
      </c>
      <c r="I178" s="308">
        <v>477.17430000000002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1968</v>
      </c>
      <c r="E179" s="288">
        <v>2068</v>
      </c>
      <c r="F179" s="288">
        <v>64.850399999999993</v>
      </c>
      <c r="G179" s="288">
        <v>859.20356000000004</v>
      </c>
      <c r="H179" s="303">
        <f t="shared" si="11"/>
        <v>1208.7964400000001</v>
      </c>
      <c r="I179" s="308">
        <v>474.15447999999998</v>
      </c>
      <c r="J179" s="80"/>
      <c r="K179" s="57"/>
      <c r="L179" s="192"/>
      <c r="M179" s="192"/>
    </row>
    <row r="180" spans="1:13" ht="14.1" customHeight="1" thickBot="1" x14ac:dyDescent="0.3">
      <c r="B180" s="49"/>
      <c r="C180" s="390" t="s">
        <v>46</v>
      </c>
      <c r="D180" s="391">
        <v>6587</v>
      </c>
      <c r="E180" s="391">
        <v>6882</v>
      </c>
      <c r="F180" s="391">
        <v>3.6343999999999999</v>
      </c>
      <c r="G180" s="391">
        <v>49.037399999999998</v>
      </c>
      <c r="H180" s="392">
        <f t="shared" si="11"/>
        <v>6832.9625999999998</v>
      </c>
      <c r="I180" s="393">
        <v>45.996000000000002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75.070120000000003</v>
      </c>
      <c r="G181" s="289">
        <v>151.88239999999999</v>
      </c>
      <c r="H181" s="307">
        <f t="shared" si="11"/>
        <v>5348.1175999999996</v>
      </c>
      <c r="I181" s="312">
        <v>1.1999999999999999E-3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30.358460000000001</v>
      </c>
      <c r="G182" s="227">
        <f>G183+G184</f>
        <v>1078.7475099999999</v>
      </c>
      <c r="H182" s="305">
        <f t="shared" si="11"/>
        <v>6921.2524899999999</v>
      </c>
      <c r="I182" s="310">
        <f>I183+I184</f>
        <v>1563.6718499999999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>
        <v>3.0641799999999999</v>
      </c>
      <c r="G183" s="288">
        <v>159.72981999999999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27.294280000000001</v>
      </c>
      <c r="G184" s="229">
        <v>919.01769000000002</v>
      </c>
      <c r="H184" s="306"/>
      <c r="I184" s="311">
        <v>713.45065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8.4000000000000005E-2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1.20225</v>
      </c>
      <c r="G186" s="228">
        <v>19.738479999999999</v>
      </c>
      <c r="H186" s="304">
        <f>E186-G186</f>
        <v>-19.738479999999999</v>
      </c>
      <c r="I186" s="309">
        <v>16.651720000000001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62938</v>
      </c>
      <c r="E187" s="186">
        <f>E176+E181+E182+E185</f>
        <v>68337</v>
      </c>
      <c r="F187" s="186">
        <f>F176+F181+F182+F185+F186</f>
        <v>175.11562999999998</v>
      </c>
      <c r="G187" s="186">
        <f>G176+G181+G182+G185+G186</f>
        <v>7699.1688500000009</v>
      </c>
      <c r="H187" s="200">
        <f>H176+H181+H182+H185+H186</f>
        <v>60637.831149999991</v>
      </c>
      <c r="I187" s="198">
        <f>I176+I181+I182+I185+I186</f>
        <v>12079.13177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5" t="s">
        <v>119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21" t="s">
        <v>1</v>
      </c>
      <c r="C192" s="422"/>
      <c r="D192" s="422"/>
      <c r="E192" s="422"/>
      <c r="F192" s="422"/>
      <c r="G192" s="422"/>
      <c r="H192" s="422"/>
      <c r="I192" s="422"/>
      <c r="J192" s="422"/>
      <c r="K192" s="423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6" t="s">
        <v>2</v>
      </c>
      <c r="D194" s="417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18" t="s">
        <v>8</v>
      </c>
      <c r="C202" s="419"/>
      <c r="D202" s="419"/>
      <c r="E202" s="419"/>
      <c r="F202" s="419"/>
      <c r="G202" s="419"/>
      <c r="H202" s="419"/>
      <c r="I202" s="419"/>
      <c r="J202" s="419"/>
      <c r="K202" s="420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14</v>
      </c>
      <c r="F204" s="69" t="str">
        <f>G19</f>
        <v>LANDET KVANTUM T.O.M UKE 14</v>
      </c>
      <c r="G204" s="69" t="str">
        <f>I19</f>
        <v>RESTKVOTER</v>
      </c>
      <c r="H204" s="92" t="str">
        <f>J19</f>
        <v>LANDET KVANTUM T.O.M. UKE 14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12.88597</v>
      </c>
      <c r="F205" s="183">
        <v>168.08860999999999</v>
      </c>
      <c r="G205" s="183">
        <f>D205-F205</f>
        <v>931.91138999999998</v>
      </c>
      <c r="H205" s="220">
        <v>230.66246000000001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76.804689999999994</v>
      </c>
      <c r="F206" s="183">
        <v>855.45653000000004</v>
      </c>
      <c r="G206" s="183">
        <f t="shared" ref="G206:G208" si="12">D206-F206</f>
        <v>2616.5434700000001</v>
      </c>
      <c r="H206" s="220">
        <v>1398.9121700000001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8.097E-2</v>
      </c>
      <c r="G208" s="183">
        <f t="shared" si="12"/>
        <v>-8.097E-2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89.690659999999994</v>
      </c>
      <c r="F209" s="185">
        <f>SUM(F205:F208)</f>
        <v>1025.1851900000001</v>
      </c>
      <c r="G209" s="185">
        <f>D209-F209</f>
        <v>3596.8148099999999</v>
      </c>
      <c r="H209" s="207">
        <f>H205+H206+H207+H208</f>
        <v>1630.0979600000001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21" t="s">
        <v>1</v>
      </c>
      <c r="C220" s="422"/>
      <c r="D220" s="422"/>
      <c r="E220" s="422"/>
      <c r="F220" s="422"/>
      <c r="G220" s="422"/>
      <c r="H220" s="422"/>
      <c r="I220" s="422"/>
      <c r="J220" s="422"/>
      <c r="K220" s="423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6" t="s">
        <v>97</v>
      </c>
      <c r="D222" s="417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4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18" t="s">
        <v>8</v>
      </c>
      <c r="C229" s="419"/>
      <c r="D229" s="419"/>
      <c r="E229" s="419"/>
      <c r="F229" s="419"/>
      <c r="G229" s="419"/>
      <c r="H229" s="419"/>
      <c r="I229" s="419"/>
      <c r="J229" s="419"/>
      <c r="K229" s="420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403" t="s">
        <v>90</v>
      </c>
      <c r="D231" s="404" t="s">
        <v>91</v>
      </c>
      <c r="E231" s="405" t="str">
        <f>E204</f>
        <v>LANDET KVANTUM UKE 14</v>
      </c>
      <c r="F231" s="405" t="str">
        <f>F204</f>
        <v>LANDET KVANTUM T.O.M UKE 14</v>
      </c>
      <c r="G231" s="405" t="s">
        <v>62</v>
      </c>
      <c r="H231" s="406" t="str">
        <f>H204</f>
        <v>LANDET KVANTUM T.O.M. UKE 14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45">
        <v>1708</v>
      </c>
      <c r="E232" s="407">
        <f>SUM(E233:E234)</f>
        <v>90.722500000000011</v>
      </c>
      <c r="F232" s="407">
        <f>SUM(F233:F234)</f>
        <v>1312.3770500000001</v>
      </c>
      <c r="G232" s="445">
        <f>D232-F232</f>
        <v>395.62294999999995</v>
      </c>
      <c r="H232" s="407">
        <f>SUM(H233:H234)</f>
        <v>1754.3387399999999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8" t="s">
        <v>80</v>
      </c>
      <c r="D233" s="446"/>
      <c r="E233" s="409">
        <v>64.986500000000007</v>
      </c>
      <c r="F233" s="409">
        <v>1029.76955</v>
      </c>
      <c r="G233" s="446"/>
      <c r="H233" s="409">
        <v>1388.8219999999999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8" t="s">
        <v>81</v>
      </c>
      <c r="D234" s="447"/>
      <c r="E234" s="410">
        <v>25.736000000000001</v>
      </c>
      <c r="F234" s="410">
        <v>282.60750000000002</v>
      </c>
      <c r="G234" s="447"/>
      <c r="H234" s="410">
        <v>365.51674000000003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45">
        <v>855</v>
      </c>
      <c r="E235" s="407">
        <f>SUM(E236:E237)</f>
        <v>0</v>
      </c>
      <c r="F235" s="407">
        <f>SUM(F236:F237)</f>
        <v>0</v>
      </c>
      <c r="G235" s="445">
        <f>D235-F235</f>
        <v>855</v>
      </c>
      <c r="H235" s="407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8" t="s">
        <v>80</v>
      </c>
      <c r="D236" s="446"/>
      <c r="E236" s="409"/>
      <c r="F236" s="409"/>
      <c r="G236" s="446"/>
      <c r="H236" s="409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8" t="s">
        <v>81</v>
      </c>
      <c r="D237" s="447"/>
      <c r="E237" s="410"/>
      <c r="F237" s="410"/>
      <c r="G237" s="447"/>
      <c r="H237" s="410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45">
        <v>0</v>
      </c>
      <c r="E238" s="407">
        <f>SUM(E239:E240)</f>
        <v>0</v>
      </c>
      <c r="F238" s="407">
        <f>SUM(F239:F240)</f>
        <v>0</v>
      </c>
      <c r="G238" s="445">
        <f>D238-F238</f>
        <v>0</v>
      </c>
      <c r="H238" s="407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8" t="s">
        <v>80</v>
      </c>
      <c r="D239" s="446"/>
      <c r="E239" s="409"/>
      <c r="F239" s="409"/>
      <c r="G239" s="446"/>
      <c r="H239" s="409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8" t="s">
        <v>81</v>
      </c>
      <c r="D240" s="447"/>
      <c r="E240" s="410"/>
      <c r="F240" s="410"/>
      <c r="G240" s="447"/>
      <c r="H240" s="410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11"/>
      <c r="E241" s="221"/>
      <c r="F241" s="221"/>
      <c r="G241" s="412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13">
        <f>SUM(D232:D241)</f>
        <v>2563</v>
      </c>
      <c r="E242" s="185">
        <f>E232+E235+E238+E241</f>
        <v>90.722500000000011</v>
      </c>
      <c r="F242" s="185">
        <f>F232+F235+F238+F241</f>
        <v>1312.3770500000001</v>
      </c>
      <c r="G242" s="413">
        <f>SUM(G232:G241)</f>
        <v>1250.6229499999999</v>
      </c>
      <c r="H242" s="185">
        <f>H232+H235+H238+H241</f>
        <v>1754.3387399999999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  <mergeCell ref="B2:K2"/>
    <mergeCell ref="B7:K7"/>
    <mergeCell ref="C9:D9"/>
    <mergeCell ref="E9:F9"/>
    <mergeCell ref="G9:H9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14
&amp;"-,Normal"&amp;11(iht. motatte landings- og sluttsedler fra fiskesalgslagene; alle tallstørrelser i hele tonn)&amp;R09.04.2019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2019-04-09T08:57:25Z</dcterms:modified>
</cp:coreProperties>
</file>