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38\"/>
    </mc:Choice>
  </mc:AlternateContent>
  <bookViews>
    <workbookView xWindow="0" yWindow="0" windowWidth="23040" windowHeight="11052" tabRatio="413"/>
  </bookViews>
  <sheets>
    <sheet name="UKE_38_2017" sheetId="1" r:id="rId1"/>
  </sheets>
  <definedNames>
    <definedName name="Z_14D440E4_F18A_4F78_9989_38C1B133222D_.wvu.Cols" localSheetId="0" hidden="1">UKE_38_2017!#REF!</definedName>
    <definedName name="Z_14D440E4_F18A_4F78_9989_38C1B133222D_.wvu.PrintArea" localSheetId="0" hidden="1">UKE_38_2017!$B$1:$M$214</definedName>
    <definedName name="Z_14D440E4_F18A_4F78_9989_38C1B133222D_.wvu.Rows" localSheetId="0" hidden="1">UKE_38_2017!$326:$1048576,UKE_38_2017!$215:$325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J32" i="1" l="1"/>
  <c r="F25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<sst xmlns="http://schemas.openxmlformats.org/spreadsheetml/2006/main" count="226" uniqueCount="114">
  <si>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</si>
  <si>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</si>
  <si>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</si>
  <si>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</si>
  <si>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</si>
  <si>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</si>
  <si>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</si>
  <si>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</si>
  <si>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</si>
  <si>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</si>
  <si>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</si>
  <si>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</si>
  <si>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</si>
  <si>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</si>
  <si>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</si>
  <si>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</si>
  <si>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</si>
  <si>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</si>
  <si>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</si>
  <si>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</si>
  <si>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</si>
  <si>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</si>
  <si>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</si>
  <si>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</si>
  <si>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</si>
  <si>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</si>
  <si>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</si>
  <si>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</si>
  <si>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</si>
  <si>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</si>
  <si>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</si>
  <si>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</si>
  <si>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</si>
  <si>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</si>
  <si>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</si>
  <si>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</si>
  <si>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</si>
  <si>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</si>
  <si>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</si>
  <si>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</si>
  <si>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</si>
  <si>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</si>
  <si>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</si>
  <si>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</si>
  <si>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</si>
  <si>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</si>
  <si>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</si>
  <si>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</si>
  <si>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</si>
  <si>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</si>
  <si>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</si>
  <si>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</si>
  <si>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</si>
  <si>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</si>
  <si>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</si>
  <si>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</si>
  <si>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</si>
  <si>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</si>
  <si>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</si>
  <si>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</si>
  <si>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</si>
  <si>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</si>
  <si>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</si>
  <si>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</si>
  <si>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</si>
  <si>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</si>
  <si>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</si>
  <si>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</si>
  <si>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</si>
  <si>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</si>
  <si>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</si>
  <si>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</si>
  <si>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</si>
  <si>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</si>
  <si>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</si>
  <si>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</si>
  <si>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</si>
  <si>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</si>
  <si>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</si>
  <si>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</si>
  <si>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</si>
  <si>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</si>
  <si>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</si>
  <si>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</si>
  <si>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</si>
  <si>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</si>
  <si>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</si>
  <si>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</si>
  <si>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</si>
  <si>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</si>
  <si>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</si>
  <si>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</si>
  <si>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</si>
  <si>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</si>
  <si>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</si>
  <si>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</si>
  <si>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</si>
  <si>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</si>
  <si>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</si>
  <si>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</si>
  <si>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</si>
  <si>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</si>
  <si>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</si>
  <si>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</si>
  <si>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</si>
  <si>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</si>
  <si>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</si>
  <si>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</si>
  <si>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t>LANDET KVANTUM UKE 38</t>
  </si>
  <si>
    <t>LANDET KVANTUM T.O.M UKE 38</t>
  </si>
  <si>
    <t>LANDET KVANTUM T.O.M. UKE 38 2016</t>
  </si>
  <si>
    <r>
      <t xml:space="preserve">3 </t>
    </r>
    <r>
      <rPr>
        <sz val="9"/>
        <color theme="1"/>
        <rFont val="Calibri"/>
        <family val="2"/>
      </rPr>
      <t>Registrert rekreasjonsfiske utgjør 1050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</si>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</sst>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7" zoomScale="90" zoomScaleNormal="115" zoomScalePageLayoutView="90" workbookViewId="0">
      <selection activeCell="I23" sqref="I23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108</v>
      </c>
      <c r="G20" s="337" t="s">
        <v>109</v>
      </c>
      <c r="H20" s="337" t="s">
        <v>84</v>
      </c>
      <c r="I20" s="337" t="s">
        <v>72</v>
      </c>
      <c r="J20" s="338" t="s">
        <v>110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1146.1596</v>
      </c>
      <c r="G21" s="339">
        <f>G22+G23</f>
        <v>85774.706299999991</v>
      </c>
      <c r="H21" s="339"/>
      <c r="I21" s="339">
        <f>I23+I22</f>
        <v>45134.293700000009</v>
      </c>
      <c r="J21" s="340">
        <f>J23+J22</f>
        <v>82896.93819999999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130159</v>
      </c>
      <c r="F22" s="341">
        <v>1113.4626000000001</v>
      </c>
      <c r="G22" s="341">
        <v>85239.045199999993</v>
      </c>
      <c r="H22" s="341"/>
      <c r="I22" s="341">
        <f>E22-G22</f>
        <v>44919.954800000007</v>
      </c>
      <c r="J22" s="342">
        <v>81999.731799999994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>
        <v>32.697000000000003</v>
      </c>
      <c r="G23" s="343">
        <v>535.66110000000003</v>
      </c>
      <c r="H23" s="343"/>
      <c r="I23" s="341">
        <f>E23-G23</f>
        <v>214.33889999999997</v>
      </c>
      <c r="J23" s="342">
        <v>897.20640000000003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854.4846</v>
      </c>
      <c r="G24" s="339">
        <f>G25+G31+G32</f>
        <v>243152.22815000001</v>
      </c>
      <c r="H24" s="339"/>
      <c r="I24" s="339">
        <f>I25+I31+I32</f>
        <v>25777.771849999997</v>
      </c>
      <c r="J24" s="340">
        <f>J25+J31+J32</f>
        <v>234169.63525000002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495.99009999999998</v>
      </c>
      <c r="G25" s="345">
        <f>G26+G27+G28+G29</f>
        <v>195136.14515</v>
      </c>
      <c r="H25" s="345"/>
      <c r="I25" s="345">
        <f>I26+I27+I28+I29+I30</f>
        <v>17024.854849999996</v>
      </c>
      <c r="J25" s="346">
        <f>J26+J27+J28+J29+J30</f>
        <v>185355.11535000001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122.2299</v>
      </c>
      <c r="G26" s="347">
        <v>49109.021500000003</v>
      </c>
      <c r="H26" s="347">
        <v>1444</v>
      </c>
      <c r="I26" s="347">
        <f>E26-G26+H26</f>
        <v>5395.9784999999974</v>
      </c>
      <c r="J26" s="348">
        <v>48108.298799999997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183.87119999999999</v>
      </c>
      <c r="G27" s="347">
        <v>51940.2327</v>
      </c>
      <c r="H27" s="347">
        <v>1796</v>
      </c>
      <c r="I27" s="347">
        <f>E27-G27+H27</f>
        <v>2342.7672999999995</v>
      </c>
      <c r="J27" s="348">
        <v>49929.832399999999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55564</v>
      </c>
      <c r="F28" s="347">
        <v>159.38589999999999</v>
      </c>
      <c r="G28" s="347">
        <v>57221.879500000003</v>
      </c>
      <c r="H28" s="347">
        <v>3688</v>
      </c>
      <c r="I28" s="347">
        <f>E28-G28+H28</f>
        <v>2030.1204999999973</v>
      </c>
      <c r="J28" s="348">
        <v>50886.351150000002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33849</v>
      </c>
      <c r="F29" s="347">
        <v>30.5031</v>
      </c>
      <c r="G29" s="347">
        <v>36865.011449999998</v>
      </c>
      <c r="H29" s="347">
        <v>2254</v>
      </c>
      <c r="I29" s="347">
        <f>E29-G29+H29</f>
        <v>-762.01144999999815</v>
      </c>
      <c r="J29" s="348">
        <v>36430.633000000002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>
        <v>285</v>
      </c>
      <c r="G30" s="347">
        <f>SUM(H26:H29)</f>
        <v>9182</v>
      </c>
      <c r="H30" s="347"/>
      <c r="I30" s="347">
        <f>E30-G30</f>
        <v>8018</v>
      </c>
      <c r="J30" s="346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34484</v>
      </c>
      <c r="F31" s="345">
        <v>301.85449999999997</v>
      </c>
      <c r="G31" s="345">
        <v>21755.133699999998</v>
      </c>
      <c r="H31" s="347"/>
      <c r="I31" s="345">
        <f t="shared" ref="I31" si="0">E31-G31</f>
        <v>12728.866300000002</v>
      </c>
      <c r="J31" s="346">
        <v>18533.1669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56.64</v>
      </c>
      <c r="G32" s="345">
        <f>G33</f>
        <v>26260.9493</v>
      </c>
      <c r="H32" s="347"/>
      <c r="I32" s="345">
        <f>I33+I34</f>
        <v>-3975.9493000000002</v>
      </c>
      <c r="J32" s="346">
        <f>J33</f>
        <v>30281.352999999999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20185</v>
      </c>
      <c r="F33" s="347">
        <f>64.64-F37</f>
        <v>56.64</v>
      </c>
      <c r="G33" s="347">
        <f>29743.9493-G37</f>
        <v>26260.9493</v>
      </c>
      <c r="H33" s="347">
        <v>868</v>
      </c>
      <c r="I33" s="347">
        <f>E33-G33+H33</f>
        <v>-5207.9493000000002</v>
      </c>
      <c r="J33" s="348">
        <v>30281.352999999999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>
        <v>40</v>
      </c>
      <c r="G34" s="350">
        <f>H33</f>
        <v>868</v>
      </c>
      <c r="H34" s="350"/>
      <c r="I34" s="350">
        <f>E34-G34</f>
        <v>1232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3288.7640500000002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52">
        <v>0.29249999999999998</v>
      </c>
      <c r="G36" s="352">
        <v>410.22410000000002</v>
      </c>
      <c r="H36" s="327"/>
      <c r="I36" s="381">
        <f>E36-G36</f>
        <v>276.77589999999998</v>
      </c>
      <c r="J36" s="413">
        <v>386.75599999999997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>
        <v>8</v>
      </c>
      <c r="G37" s="327">
        <v>3483</v>
      </c>
      <c r="H37" s="380"/>
      <c r="I37" s="381">
        <f>E37-G37</f>
        <v>-483</v>
      </c>
      <c r="J37" s="413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3.8203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/>
      <c r="G39" s="327">
        <v>35</v>
      </c>
      <c r="H39" s="327"/>
      <c r="I39" s="381">
        <f t="shared" si="1"/>
        <v>-35</v>
      </c>
      <c r="J39" s="413">
        <v>26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2012.7570000000001</v>
      </c>
      <c r="G40" s="199">
        <f>G21+G24+G35+G36+G37+G38+G39</f>
        <v>342696.755</v>
      </c>
      <c r="H40" s="199">
        <f>H26+H27+H28+H29+H33</f>
        <v>10050</v>
      </c>
      <c r="I40" s="308">
        <f>I21+I24+I35+I36+I37+I38+I39</f>
        <v>71829.244999999995</v>
      </c>
      <c r="J40" s="200">
        <f>J21+J24+J35+J36+J37+J38+J39</f>
        <v>327768.09350000002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111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38</v>
      </c>
      <c r="F56" s="196" t="str">
        <f>G20</f>
        <v>LANDET KVANTUM T.O.M UKE 38</v>
      </c>
      <c r="G56" s="196" t="str">
        <f>I20</f>
        <v>RESTKVOTER</v>
      </c>
      <c r="H56" s="197" t="str">
        <f>J20</f>
        <v>LANDET KVANTUM T.O.M. UKE 38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3" t="s">
        <v>35</v>
      </c>
      <c r="D57" s="430"/>
      <c r="E57" s="400">
        <v>78.172499999999999</v>
      </c>
      <c r="F57" s="358">
        <v>2140.7060999999999</v>
      </c>
      <c r="G57" s="435"/>
      <c r="H57" s="398">
        <v>1293.49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1"/>
      <c r="E58" s="385">
        <v>1.4472</v>
      </c>
      <c r="F58" s="405">
        <v>1282.8081999999999</v>
      </c>
      <c r="G58" s="436"/>
      <c r="H58" s="360">
        <v>1065.2961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2"/>
      <c r="E59" s="401">
        <v>3.1307</v>
      </c>
      <c r="F59" s="407">
        <v>63.667099999999998</v>
      </c>
      <c r="G59" s="437"/>
      <c r="H59" s="307">
        <v>112.127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02">
        <f>SUM(E61:E63)</f>
        <v>5.3567999999999998</v>
      </c>
      <c r="F60" s="358">
        <f>F61+F62+F63</f>
        <v>7028.8119999999999</v>
      </c>
      <c r="G60" s="405">
        <f>D60-F60</f>
        <v>71.188000000000102</v>
      </c>
      <c r="H60" s="361">
        <f>H61+H62+H63</f>
        <v>6689.8824999999997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6">
        <v>0.74880000000000002</v>
      </c>
      <c r="F61" s="370">
        <v>2959.9357</v>
      </c>
      <c r="G61" s="370"/>
      <c r="H61" s="371">
        <v>2729.1064999999999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6">
        <v>3.5794000000000001</v>
      </c>
      <c r="F62" s="370">
        <v>2818.7685999999999</v>
      </c>
      <c r="G62" s="370"/>
      <c r="H62" s="371">
        <v>2666.2575000000002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7">
        <v>1.0286</v>
      </c>
      <c r="F63" s="388">
        <v>1250.1077</v>
      </c>
      <c r="G63" s="388"/>
      <c r="H63" s="399">
        <v>1294.5184999999999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04">
        <v>0.36049999999999999</v>
      </c>
      <c r="F65" s="406">
        <v>615.51229999999998</v>
      </c>
      <c r="G65" s="406"/>
      <c r="H65" s="303">
        <v>495.11869999999999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88.467700000000008</v>
      </c>
      <c r="F66" s="203">
        <f>F57+F58+F59+F60+F64+F65</f>
        <v>11132.257900000001</v>
      </c>
      <c r="G66" s="203">
        <f>D66-F66</f>
        <v>1092.7420999999995</v>
      </c>
      <c r="H66" s="211">
        <f>H57+H58+H59+H60+H64+H65</f>
        <v>9675.3652000000002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3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38</v>
      </c>
      <c r="G84" s="196" t="str">
        <f>G20</f>
        <v>LANDET KVANTUM T.O.M UKE 38</v>
      </c>
      <c r="H84" s="196" t="str">
        <f>I20</f>
        <v>RESTKVOTER</v>
      </c>
      <c r="I84" s="197" t="str">
        <f>J20</f>
        <v>LANDET KVANTUM T.O.M. UKE 38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47.032900000000005</v>
      </c>
      <c r="G85" s="339">
        <f>G86+G87</f>
        <v>45587.325799999999</v>
      </c>
      <c r="H85" s="339">
        <f>H86+H87</f>
        <v>3755.6741999999981</v>
      </c>
      <c r="I85" s="340">
        <f>I86+I87</f>
        <v>38219.4784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48593</v>
      </c>
      <c r="F86" s="341">
        <v>46.537300000000002</v>
      </c>
      <c r="G86" s="341">
        <v>45329.844100000002</v>
      </c>
      <c r="H86" s="341">
        <f>E86-G86</f>
        <v>3263.1558999999979</v>
      </c>
      <c r="I86" s="342">
        <v>37935.1999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>
        <v>0.49559999999999998</v>
      </c>
      <c r="G87" s="343">
        <v>257.48169999999999</v>
      </c>
      <c r="H87" s="343">
        <f>E87-G87</f>
        <v>492.51830000000001</v>
      </c>
      <c r="I87" s="344">
        <v>284.27850000000001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509.66679999999997</v>
      </c>
      <c r="G88" s="339">
        <f t="shared" si="2"/>
        <v>43322.666299999997</v>
      </c>
      <c r="H88" s="339">
        <f>H89+H94+H95</f>
        <v>35060.333700000003</v>
      </c>
      <c r="I88" s="340">
        <f t="shared" si="2"/>
        <v>48945.529000000002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365.90139999999997</v>
      </c>
      <c r="G89" s="345">
        <f t="shared" si="3"/>
        <v>31334.943199999998</v>
      </c>
      <c r="H89" s="345">
        <f>H90+H91+H92+H93</f>
        <v>27615.056800000002</v>
      </c>
      <c r="I89" s="346">
        <f t="shared" si="3"/>
        <v>39427.600700000003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187.1533</v>
      </c>
      <c r="G90" s="347">
        <v>5254.3229000000001</v>
      </c>
      <c r="H90" s="347">
        <f t="shared" ref="H90:H96" si="4">E90-G90</f>
        <v>12076.677100000001</v>
      </c>
      <c r="I90" s="348">
        <v>6007.1832999999997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81.104500000000002</v>
      </c>
      <c r="G91" s="347">
        <v>7856.1027999999997</v>
      </c>
      <c r="H91" s="347">
        <f t="shared" si="4"/>
        <v>8296.8971999999994</v>
      </c>
      <c r="I91" s="348">
        <v>10155.2022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17575</v>
      </c>
      <c r="F92" s="347">
        <v>83.320400000000006</v>
      </c>
      <c r="G92" s="347">
        <v>10441.785599999999</v>
      </c>
      <c r="H92" s="347">
        <f t="shared" si="4"/>
        <v>7133.2144000000008</v>
      </c>
      <c r="I92" s="348">
        <v>11385.6288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7891</v>
      </c>
      <c r="F93" s="347">
        <v>14.3232</v>
      </c>
      <c r="G93" s="347">
        <v>7782.7318999999998</v>
      </c>
      <c r="H93" s="347">
        <f t="shared" si="4"/>
        <v>108.26810000000023</v>
      </c>
      <c r="I93" s="348">
        <v>11879.5864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12992</v>
      </c>
      <c r="F94" s="345">
        <v>74.384600000000006</v>
      </c>
      <c r="G94" s="345">
        <v>10327.7451</v>
      </c>
      <c r="H94" s="345">
        <f t="shared" si="4"/>
        <v>2664.2548999999999</v>
      </c>
      <c r="I94" s="346">
        <v>7333.52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6441</v>
      </c>
      <c r="F95" s="356">
        <v>69.380799999999994</v>
      </c>
      <c r="G95" s="356">
        <v>1659.9780000000001</v>
      </c>
      <c r="H95" s="356">
        <f t="shared" si="4"/>
        <v>4781.0219999999999</v>
      </c>
      <c r="I95" s="357">
        <v>2184.4083000000001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12">
        <v>309</v>
      </c>
      <c r="E96" s="352">
        <v>309</v>
      </c>
      <c r="F96" s="352">
        <v>0.1358</v>
      </c>
      <c r="G96" s="352">
        <v>25.648399999999999</v>
      </c>
      <c r="H96" s="352">
        <f t="shared" si="4"/>
        <v>283.35160000000002</v>
      </c>
      <c r="I96" s="353">
        <v>25.142399999999999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>
        <v>1.7664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159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558.6019</v>
      </c>
      <c r="G99" s="414">
        <f t="shared" si="6"/>
        <v>89309.640500000009</v>
      </c>
      <c r="H99" s="226">
        <f>H85+H88+H96+H97+H98</f>
        <v>39025.359500000006</v>
      </c>
      <c r="I99" s="200">
        <f>I85+I88+I96+I97+I98</f>
        <v>87649.149799999999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112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38</v>
      </c>
      <c r="G118" s="196" t="str">
        <f>G20</f>
        <v>LANDET KVANTUM T.O.M UKE 38</v>
      </c>
      <c r="H118" s="196" t="str">
        <f>I20</f>
        <v>RESTKVOTER</v>
      </c>
      <c r="I118" s="197" t="str">
        <f>J20</f>
        <v>LANDET KVANTUM T.O.M. UKE 38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215.23500000000001</v>
      </c>
      <c r="G119" s="238">
        <f>G120+G121+G122</f>
        <v>31250.5753</v>
      </c>
      <c r="H119" s="358">
        <f>E119-G119</f>
        <v>18344.4247</v>
      </c>
      <c r="I119" s="361">
        <f>I120+I121+I122</f>
        <v>28078.678500000002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89">
        <v>39955</v>
      </c>
      <c r="F120" s="250">
        <v>117.1858</v>
      </c>
      <c r="G120" s="250">
        <v>27213.754700000001</v>
      </c>
      <c r="H120" s="362">
        <f t="shared" ref="H120:H126" si="7">E120-G120</f>
        <v>12741.245299999999</v>
      </c>
      <c r="I120" s="363">
        <v>23904.7467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89">
        <v>9140</v>
      </c>
      <c r="F121" s="250">
        <v>98.049199999999999</v>
      </c>
      <c r="G121" s="250">
        <v>4036.8206</v>
      </c>
      <c r="H121" s="362">
        <f t="shared" si="7"/>
        <v>5103.1794</v>
      </c>
      <c r="I121" s="363">
        <v>4173.9318000000003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31815</v>
      </c>
      <c r="F123" s="301">
        <v>48.238</v>
      </c>
      <c r="G123" s="301">
        <v>31169.949000000001</v>
      </c>
      <c r="H123" s="304">
        <f t="shared" si="7"/>
        <v>645.05099999999948</v>
      </c>
      <c r="I123" s="306">
        <v>27515.8236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1207.6068</v>
      </c>
      <c r="G124" s="231">
        <f>G133+G130+G125</f>
        <v>35035.288</v>
      </c>
      <c r="H124" s="366">
        <f t="shared" si="7"/>
        <v>16392.712</v>
      </c>
      <c r="I124" s="367">
        <f>I125+I130+I133</f>
        <v>39723.1558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994.3777</v>
      </c>
      <c r="G125" s="394">
        <f>G126+G127+G129+G128</f>
        <v>26869.880800000003</v>
      </c>
      <c r="H125" s="368">
        <f t="shared" si="7"/>
        <v>11380.119199999997</v>
      </c>
      <c r="I125" s="369">
        <f>I126+I127+I128+I129</f>
        <v>30684.2821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12070</v>
      </c>
      <c r="F126" s="246">
        <v>248.0634</v>
      </c>
      <c r="G126" s="246">
        <v>4763.1086999999998</v>
      </c>
      <c r="H126" s="370">
        <f t="shared" si="7"/>
        <v>7306.8913000000002</v>
      </c>
      <c r="I126" s="371">
        <v>5455.9839000000002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10860</v>
      </c>
      <c r="F127" s="246">
        <v>235.90790000000001</v>
      </c>
      <c r="G127" s="246">
        <v>6727.0141000000003</v>
      </c>
      <c r="H127" s="370">
        <f>E127-G127</f>
        <v>4132.9858999999997</v>
      </c>
      <c r="I127" s="371">
        <v>7813.0109000000002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9306</v>
      </c>
      <c r="F128" s="246">
        <v>361.98289999999997</v>
      </c>
      <c r="G128" s="246">
        <v>7845.3230000000003</v>
      </c>
      <c r="H128" s="370">
        <f t="shared" ref="H128:H134" si="8">E128-G128</f>
        <v>1460.6769999999997</v>
      </c>
      <c r="I128" s="371">
        <v>8508.8220000000001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6014</v>
      </c>
      <c r="F129" s="246">
        <v>148.42349999999999</v>
      </c>
      <c r="G129" s="246">
        <v>7534.4350000000004</v>
      </c>
      <c r="H129" s="370">
        <f t="shared" si="8"/>
        <v>-1520.4350000000004</v>
      </c>
      <c r="I129" s="371">
        <v>8906.4652999999998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13.3719</v>
      </c>
      <c r="G130" s="239">
        <v>3710.5587</v>
      </c>
      <c r="H130" s="372">
        <f t="shared" si="8"/>
        <v>2359.4413</v>
      </c>
      <c r="I130" s="373">
        <v>3881.3519999999999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235">
        <v>5570</v>
      </c>
      <c r="F131" s="246">
        <v>13.3719</v>
      </c>
      <c r="G131" s="246">
        <v>3665.5225999999998</v>
      </c>
      <c r="H131" s="370">
        <f t="shared" si="8"/>
        <v>1904.4774000000002</v>
      </c>
      <c r="I131" s="371">
        <v>3765.7669000000001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235">
        <v>500</v>
      </c>
      <c r="F132" s="246"/>
      <c r="G132" s="246">
        <f>G130-G131</f>
        <v>45.03610000000026</v>
      </c>
      <c r="H132" s="370">
        <f t="shared" si="8"/>
        <v>454.96389999999974</v>
      </c>
      <c r="I132" s="371">
        <f>I130-I131</f>
        <v>115.58509999999978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3">
        <v>7108</v>
      </c>
      <c r="F133" s="263">
        <v>199.85720000000001</v>
      </c>
      <c r="G133" s="263">
        <v>4454.8485000000001</v>
      </c>
      <c r="H133" s="374">
        <f t="shared" si="8"/>
        <v>2653.1514999999999</v>
      </c>
      <c r="I133" s="375">
        <v>5157.5217000000002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231">
        <v>0.31869999999999998</v>
      </c>
      <c r="G134" s="231">
        <v>5.4352</v>
      </c>
      <c r="H134" s="395">
        <f t="shared" si="8"/>
        <v>126.56480000000001</v>
      </c>
      <c r="I134" s="396">
        <v>5.2873999999999999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71</v>
      </c>
      <c r="D135" s="302">
        <v>2000</v>
      </c>
      <c r="E135" s="305">
        <v>2000</v>
      </c>
      <c r="F135" s="302">
        <v>10.418699999999999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29"/>
      <c r="G137" s="229">
        <v>330</v>
      </c>
      <c r="H137" s="240">
        <f>E137-G137</f>
        <v>-330</v>
      </c>
      <c r="I137" s="303">
        <v>391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1481.8172</v>
      </c>
      <c r="G138" s="188">
        <f>G119+G123+G124+G134+G135+G136+G137</f>
        <v>99960.527500000011</v>
      </c>
      <c r="H138" s="203">
        <f>E138-G138</f>
        <v>35259.472499999989</v>
      </c>
      <c r="I138" s="200">
        <f>I119+I123+I124+I134+I135+I136+I137</f>
        <v>97884.172299999991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38</v>
      </c>
      <c r="F157" s="70" t="str">
        <f>G20</f>
        <v>LANDET KVANTUM T.O.M UKE 38</v>
      </c>
      <c r="G157" s="70" t="str">
        <f>I20</f>
        <v>RESTKVOTER</v>
      </c>
      <c r="H157" s="93" t="str">
        <f>J20</f>
        <v>LANDET KVANTUM T.O.M. UKE 38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224.03829999999999</v>
      </c>
      <c r="F158" s="185">
        <v>14251.829100000001</v>
      </c>
      <c r="G158" s="185">
        <f>D158-F158</f>
        <v>3225.1708999999992</v>
      </c>
      <c r="H158" s="223">
        <v>16044.266100000001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>
        <v>0.11600000000000001</v>
      </c>
      <c r="F159" s="185">
        <v>5.7347000000000001</v>
      </c>
      <c r="G159" s="185">
        <f>D159-F159</f>
        <v>94.265299999999996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224.15430000000001</v>
      </c>
      <c r="F161" s="187">
        <f>SUM(F158:F160)</f>
        <v>14257.563800000002</v>
      </c>
      <c r="G161" s="187">
        <f>D161-F161</f>
        <v>3342.4361999999983</v>
      </c>
      <c r="H161" s="210">
        <f>SUM(H158:H160)</f>
        <v>16063.676600000001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38</v>
      </c>
      <c r="G177" s="70" t="str">
        <f>G20</f>
        <v>LANDET KVANTUM T.O.M UKE 38</v>
      </c>
      <c r="H177" s="70" t="str">
        <f>I20</f>
        <v>RESTKVOTER</v>
      </c>
      <c r="I177" s="93" t="str">
        <f>J20</f>
        <v>LANDET KVANTUM T.O.M. UKE 38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195.53829999999999</v>
      </c>
      <c r="G178" s="232">
        <f t="shared" si="10"/>
        <v>38071.925000000003</v>
      </c>
      <c r="H178" s="312">
        <f t="shared" si="10"/>
        <v>1808.0749999999996</v>
      </c>
      <c r="I178" s="317">
        <f>I179+I180+I181+I182</f>
        <v>22066.085500000001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106</v>
      </c>
      <c r="D179" s="294">
        <v>24096</v>
      </c>
      <c r="E179" s="310">
        <v>25535</v>
      </c>
      <c r="F179" s="294"/>
      <c r="G179" s="294">
        <v>30396.7392</v>
      </c>
      <c r="H179" s="310">
        <f>E179-G179</f>
        <v>-4861.7392</v>
      </c>
      <c r="I179" s="315">
        <v>14167.1608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294">
        <v>57.618699999999997</v>
      </c>
      <c r="G181" s="294">
        <v>1638.8104000000001</v>
      </c>
      <c r="H181" s="310">
        <f t="shared" si="11"/>
        <v>155.18959999999993</v>
      </c>
      <c r="I181" s="315">
        <v>2560.6060000000002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08" t="s">
        <v>49</v>
      </c>
      <c r="D182" s="409">
        <v>5883</v>
      </c>
      <c r="E182" s="410">
        <v>5905</v>
      </c>
      <c r="F182" s="409">
        <v>137.9196</v>
      </c>
      <c r="G182" s="409">
        <v>3653.5997000000002</v>
      </c>
      <c r="H182" s="410">
        <f t="shared" si="11"/>
        <v>2251.4002999999998</v>
      </c>
      <c r="I182" s="411">
        <v>3697.4155999999998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295"/>
      <c r="G183" s="295">
        <v>2604.9866000000002</v>
      </c>
      <c r="H183" s="314">
        <f>E183-G183</f>
        <v>2895.0133999999998</v>
      </c>
      <c r="I183" s="319">
        <v>2289.1840000000002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232">
        <f>F185+F186</f>
        <v>97.188699999999997</v>
      </c>
      <c r="G184" s="232">
        <f>G185+G186</f>
        <v>4332.4054999999998</v>
      </c>
      <c r="H184" s="312">
        <f>E184-G184</f>
        <v>3667.5945000000002</v>
      </c>
      <c r="I184" s="317">
        <f>I185+I186</f>
        <v>2776.49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294">
        <v>65.055199999999999</v>
      </c>
      <c r="G185" s="294">
        <v>1653.5840000000001</v>
      </c>
      <c r="H185" s="310"/>
      <c r="I185" s="315">
        <v>1104.1294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234">
        <v>32.133499999999998</v>
      </c>
      <c r="G186" s="234">
        <v>2678.8215</v>
      </c>
      <c r="H186" s="313"/>
      <c r="I186" s="318">
        <v>1672.3606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295"/>
      <c r="G187" s="295">
        <v>14.450100000000001</v>
      </c>
      <c r="H187" s="314">
        <f>E187-G187</f>
        <v>-4.4501000000000008</v>
      </c>
      <c r="I187" s="319">
        <v>0.31319999999999998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233">
        <v>2</v>
      </c>
      <c r="G188" s="233">
        <v>40</v>
      </c>
      <c r="H188" s="311">
        <f>D188-G188</f>
        <v>-40</v>
      </c>
      <c r="I188" s="316">
        <v>78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294.72699999999998</v>
      </c>
      <c r="G189" s="188">
        <f>G178+G183+G184+G187+G188</f>
        <v>45063.767200000009</v>
      </c>
      <c r="H189" s="203">
        <f>H178+H183+H184+H187+H188</f>
        <v>8326.2327999999998</v>
      </c>
      <c r="I189" s="200">
        <f>I178+I183+I184+I187+I188</f>
        <v>27210.072700000001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7" t="s">
        <v>107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38</v>
      </c>
      <c r="F206" s="70" t="str">
        <f>G20</f>
        <v>LANDET KVANTUM T.O.M UKE 38</v>
      </c>
      <c r="G206" s="70" t="str">
        <f>I20</f>
        <v>RESTKVOTER</v>
      </c>
      <c r="H206" s="93" t="str">
        <f>J20</f>
        <v>LANDET KVANTUM T.O.M. UKE 38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8.1015999999999995</v>
      </c>
      <c r="F207" s="185">
        <v>844.31370000000004</v>
      </c>
      <c r="G207" s="185"/>
      <c r="H207" s="223">
        <v>1134.5745999999999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76.051599999999993</v>
      </c>
      <c r="F208" s="185">
        <v>3103.4560000000001</v>
      </c>
      <c r="G208" s="185"/>
      <c r="H208" s="223">
        <v>3438.7141999999999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7.6959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84.153199999999998</v>
      </c>
      <c r="F211" s="187">
        <f>SUM(F207:F210)</f>
        <v>3966.7472000000002</v>
      </c>
      <c r="G211" s="187">
        <f>D211-F211</f>
        <v>2318.2527999999998</v>
      </c>
      <c r="H211" s="210">
        <f>H207+H208+H209+H210</f>
        <v>4599.0839000000005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38
&amp;"-,Normal"&amp;11(iht. motatte landings- og sluttsedler fra fiskesalgslagene; alle tallstørrelser i hele tonn)&amp;R26.09.2017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2017-09-05T09:10:39Z</cp:lastPrinted>
  <dcterms:created xsi:type="dcterms:W3CDTF">2011-07-06T12:13:20Z</dcterms:created>
  <dcterms:modified xsi:type="dcterms:W3CDTF">2017-09-26T10:58:49Z</dcterms:modified>
</cp:coreProperties>
</file>