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8800" windowHeight="14250" tabRatio="374"/>
  </bookViews>
  <sheets>
    <sheet name="UKE_48_2020" sheetId="1" r:id="rId1"/>
  </sheets>
  <definedNames>
    <definedName name="_xlnm.Print_Area" localSheetId="0">UKE_48_2020!$B$1:$M$251</definedName>
    <definedName name="Z_14D440E4_F18A_4F78_9989_38C1B133222D_.wvu.Cols" localSheetId="0" hidden="1">UKE_48_2020!#REF!</definedName>
    <definedName name="Z_14D440E4_F18A_4F78_9989_38C1B133222D_.wvu.PrintArea" localSheetId="0" hidden="1">UKE_48_2020!$B$1:$M$251</definedName>
    <definedName name="Z_14D440E4_F18A_4F78_9989_38C1B133222D_.wvu.Rows" localSheetId="0" hidden="1">UKE_48_2020!$363:$1048576,UKE_48_2020!$252:$362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G123" i="1"/>
  <c r="G129" i="1" l="1"/>
  <c r="G128" i="1"/>
  <c r="G127" i="1"/>
  <c r="I26" i="1" l="1"/>
  <c r="H121" i="1" l="1"/>
  <c r="H120" i="1"/>
  <c r="G29" i="1" l="1"/>
  <c r="F180" i="1" l="1"/>
  <c r="G180" i="1"/>
  <c r="G33" i="1" l="1"/>
  <c r="J24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F23" i="1"/>
  <c r="I31" i="1" l="1"/>
  <c r="I24" i="1"/>
  <c r="H89" i="1"/>
  <c r="H88" i="1" s="1"/>
  <c r="I23" i="1" l="1"/>
  <c r="F186" i="1" l="1"/>
  <c r="F191" i="1" s="1"/>
  <c r="G186" i="1"/>
  <c r="H186" i="1" s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<sst xmlns="http://schemas.openxmlformats.org/spreadsheetml/2006/main" count="259" uniqueCount="138">
  <si>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</si>
  <si>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</si>
  <si>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</si>
  <si>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</si>
  <si>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</si>
  <si>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</si>
  <si>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</si>
  <si>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</si>
  <si>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</si>
  <si>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</si>
  <si>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</si>
  <si>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</si>
  <si>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</si>
  <si>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</si>
  <si>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</si>
  <si>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</si>
  <si>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</si>
  <si>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</si>
  <si>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</si>
  <si>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</si>
  <si>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</si>
  <si>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</si>
  <si>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</si>
  <si>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</si>
  <si>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</si>
  <si>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</si>
  <si>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</si>
  <si>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</si>
  <si>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</si>
  <si>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</si>
  <si>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</si>
  <si>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</si>
  <si>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</si>
  <si>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</si>
  <si>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</si>
  <si>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</si>
  <si>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</si>
  <si>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</si>
  <si>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</si>
  <si>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</si>
  <si>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</si>
  <si>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</si>
  <si>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</si>
  <si>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</si>
  <si>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</si>
  <si>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</si>
  <si>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</si>
  <si>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</si>
  <si>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</si>
  <si>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</si>
  <si>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</si>
  <si>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</si>
  <si>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</si>
  <si>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</si>
  <si>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</si>
  <si>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</si>
  <si>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</si>
  <si>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</si>
  <si>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</si>
  <si>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</si>
  <si>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</si>
  <si>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</si>
  <si>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</si>
  <si>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</si>
  <si>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</si>
  <si>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</si>
  <si>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</si>
  <si>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</si>
  <si>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</si>
  <si>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</si>
  <si>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</si>
  <si>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</si>
  <si>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</si>
  <si>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</si>
  <si>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</si>
  <si>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</si>
  <si>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</si>
  <si>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</si>
  <si>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</si>
  <si>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</si>
  <si>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</si>
  <si>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</si>
  <si>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</si>
  <si>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</si>
  <si>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</si>
  <si>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</si>
  <si>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</si>
  <si>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</si>
  <si>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</si>
  <si>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</si>
  <si>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</si>
  <si>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</si>
  <si>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</si>
  <si>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</si>
  <si>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</si>
  <si>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</si>
  <si>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</si>
  <si>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</si>
  <si>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</si>
  <si>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</si>
  <si>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</si>
  <si>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</si>
  <si>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</si>
  <si>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</si>
  <si>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</si>
  <si>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</si>
  <si>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</si>
  <si>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</si>
  <si>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</si>
  <si>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</si>
  <si>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</si>
  <si>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</si>
  <si>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</si>
  <si>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</si>
  <si>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</si>
  <si>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</si>
  <si>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</si>
  <si>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</si>
  <si>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</si>
  <si>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</si>
  <si>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</si>
  <si>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</si>
  <si>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</si>
  <si>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</si>
  <si>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</si>
  <si>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</si>
  <si>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</si>
  <si>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</si>
  <si>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</si>
  <si>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</si>
  <si>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</si>
  <si>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</si>
  <si>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7 438 tonn sei med konvensjonelle redskap som belastes notkvoten</t>
    </r>
  </si>
  <si>
    <t>LANDET KVANTUM UKE 48</t>
  </si>
  <si>
    <t>LANDET KVANTUM T.O.M UKE 48</t>
  </si>
  <si>
    <t>LANDET KVANTUM T.O.M. UKE 48 2019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</si>
  <si>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596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</si>
  <si>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2 253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</si>
</sst>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4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63" fillId="0" borderId="30" xfId="1" applyNumberFormat="1" applyFont="1" applyFill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zoomScaleNormal="115" zoomScaleSheetLayoutView="100" workbookViewId="0">
      <selection activeCell="I11" sqref="I11"/>
    </sheetView>
  </sheetViews>
  <sheetFormatPr baseColWidth="10" defaultColWidth="11.42578125" defaultRowHeight="0" customHeight="1" zeroHeight="1" x14ac:dyDescent="0.25"/>
  <cols>
    <col min="1" max="1" width="0.5703125" style="68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8" customWidth="1"/>
    <col min="11" max="11" width="0.5703125" style="5" customWidth="1"/>
    <col min="12" max="12" width="0.5703125" style="68" customWidth="1"/>
    <col min="13" max="13" width="1" style="68" customWidth="1"/>
    <col min="14" max="14" width="5.140625" customWidth="1"/>
    <col min="15" max="16" width="11.42578125" customWidth="1"/>
  </cols>
  <sheetData>
    <row r="1" spans="2:13" s="68" customFormat="1" ht="8.1" customHeight="1" thickBot="1" x14ac:dyDescent="0.3"/>
    <row r="2" spans="2:13" ht="31.5" customHeight="1" thickTop="1" thickBot="1" x14ac:dyDescent="0.3">
      <c r="B2" s="405" t="s">
        <v>99</v>
      </c>
      <c r="C2" s="406"/>
      <c r="D2" s="406"/>
      <c r="E2" s="406"/>
      <c r="F2" s="406"/>
      <c r="G2" s="406"/>
      <c r="H2" s="406"/>
      <c r="I2" s="406"/>
      <c r="J2" s="406"/>
      <c r="K2" s="407"/>
      <c r="L2" s="185"/>
      <c r="M2" s="185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2"/>
      <c r="C7" s="393"/>
      <c r="D7" s="393"/>
      <c r="E7" s="393"/>
      <c r="F7" s="393"/>
      <c r="G7" s="393"/>
      <c r="H7" s="393"/>
      <c r="I7" s="393"/>
      <c r="J7" s="393"/>
      <c r="K7" s="394"/>
      <c r="L7" s="195"/>
      <c r="M7" s="195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387" t="s">
        <v>2</v>
      </c>
      <c r="D9" s="388"/>
      <c r="E9" s="387" t="s">
        <v>20</v>
      </c>
      <c r="F9" s="388"/>
      <c r="G9" s="387" t="s">
        <v>21</v>
      </c>
      <c r="H9" s="388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25">
      <c r="B17" s="389" t="s">
        <v>8</v>
      </c>
      <c r="C17" s="390"/>
      <c r="D17" s="390"/>
      <c r="E17" s="390"/>
      <c r="F17" s="390"/>
      <c r="G17" s="390"/>
      <c r="H17" s="390"/>
      <c r="I17" s="390"/>
      <c r="J17" s="390"/>
      <c r="K17" s="391"/>
      <c r="L17" s="195"/>
      <c r="M17" s="195"/>
    </row>
    <row r="18" spans="1:13" ht="12" customHeight="1" thickBot="1" x14ac:dyDescent="0.3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133</v>
      </c>
      <c r="G19" s="308" t="s">
        <v>134</v>
      </c>
      <c r="H19" s="308" t="s">
        <v>69</v>
      </c>
      <c r="I19" s="308" t="s">
        <v>62</v>
      </c>
      <c r="J19" s="308" t="s">
        <v>135</v>
      </c>
      <c r="K19" s="113"/>
      <c r="L19" s="4"/>
      <c r="M19" s="4"/>
    </row>
    <row r="20" spans="1:13" ht="14.1" customHeight="1" x14ac:dyDescent="0.2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724.78650000000005</v>
      </c>
      <c r="G20" s="313">
        <f>G21+G22</f>
        <v>86236.653479999994</v>
      </c>
      <c r="H20" s="313"/>
      <c r="I20" s="313">
        <f>I22+I21</f>
        <v>19774.346519999999</v>
      </c>
      <c r="J20" s="313">
        <f>J22+J21</f>
        <v>89885.332599999994</v>
      </c>
      <c r="K20" s="125"/>
      <c r="L20" s="153"/>
      <c r="M20" s="153"/>
    </row>
    <row r="21" spans="1:13" ht="14.1" customHeight="1" x14ac:dyDescent="0.25">
      <c r="B21" s="116"/>
      <c r="C21" s="230" t="s">
        <v>12</v>
      </c>
      <c r="D21" s="323">
        <v>105960</v>
      </c>
      <c r="E21" s="314">
        <v>105253</v>
      </c>
      <c r="F21" s="314">
        <v>724.78650000000005</v>
      </c>
      <c r="G21" s="314">
        <v>85600.531719999999</v>
      </c>
      <c r="H21" s="314"/>
      <c r="I21" s="314">
        <f>E21-G21</f>
        <v>19652.468280000001</v>
      </c>
      <c r="J21" s="314">
        <v>89133.029569999999</v>
      </c>
      <c r="K21" s="125"/>
      <c r="L21" s="153"/>
      <c r="M21" s="153"/>
    </row>
    <row r="22" spans="1:13" ht="14.1" customHeight="1" thickBot="1" x14ac:dyDescent="0.3">
      <c r="B22" s="116"/>
      <c r="C22" s="231" t="s">
        <v>11</v>
      </c>
      <c r="D22" s="324">
        <v>750</v>
      </c>
      <c r="E22" s="315">
        <v>758</v>
      </c>
      <c r="F22" s="315"/>
      <c r="G22" s="315">
        <v>636.12175999999999</v>
      </c>
      <c r="H22" s="315"/>
      <c r="I22" s="315">
        <f>E22-G22</f>
        <v>121.87824000000001</v>
      </c>
      <c r="J22" s="315">
        <v>752.30303000000004</v>
      </c>
      <c r="K22" s="125"/>
      <c r="L22" s="153"/>
      <c r="M22" s="153"/>
    </row>
    <row r="23" spans="1:13" ht="14.1" customHeight="1" x14ac:dyDescent="0.2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2186.7226099999998</v>
      </c>
      <c r="G23" s="313">
        <f>G24+G30+G31</f>
        <v>206805.00858000002</v>
      </c>
      <c r="H23" s="313"/>
      <c r="I23" s="313">
        <f>I24+I30+I31</f>
        <v>7026.9914200000021</v>
      </c>
      <c r="J23" s="313">
        <f>J24+J30+J31</f>
        <v>207915.97270800002</v>
      </c>
      <c r="K23" s="125"/>
      <c r="L23" s="153"/>
      <c r="M23" s="153"/>
    </row>
    <row r="24" spans="1:13" ht="15" customHeight="1" x14ac:dyDescent="0.2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1474.9531099999999</v>
      </c>
      <c r="G24" s="316">
        <f>G25+G26+G27+G28</f>
        <v>162331.37241000001</v>
      </c>
      <c r="H24" s="316"/>
      <c r="I24" s="316">
        <f>I25+I26+I27+I28+I29</f>
        <v>3069.6275900000001</v>
      </c>
      <c r="J24" s="316">
        <f>J25+J26+J27+J28</f>
        <v>166220.06483800002</v>
      </c>
      <c r="K24" s="125"/>
      <c r="L24" s="153"/>
      <c r="M24" s="153"/>
    </row>
    <row r="25" spans="1:13" ht="14.1" customHeight="1" x14ac:dyDescent="0.25">
      <c r="A25" s="22"/>
      <c r="B25" s="127"/>
      <c r="C25" s="235" t="s">
        <v>22</v>
      </c>
      <c r="D25" s="326">
        <v>41189</v>
      </c>
      <c r="E25" s="317">
        <v>39102</v>
      </c>
      <c r="F25" s="317">
        <v>459.13562000000002</v>
      </c>
      <c r="G25" s="317">
        <v>41494.976820000003</v>
      </c>
      <c r="H25" s="317">
        <v>3468</v>
      </c>
      <c r="I25" s="317">
        <f>E25-G25+H25</f>
        <v>1075.0231799999965</v>
      </c>
      <c r="J25" s="317">
        <v>45053.250760000003</v>
      </c>
      <c r="K25" s="125"/>
      <c r="L25" s="153"/>
      <c r="M25" s="153"/>
    </row>
    <row r="26" spans="1:13" ht="14.1" customHeight="1" x14ac:dyDescent="0.25">
      <c r="A26" s="22"/>
      <c r="B26" s="127"/>
      <c r="C26" s="235" t="s">
        <v>59</v>
      </c>
      <c r="D26" s="326">
        <v>45257</v>
      </c>
      <c r="E26" s="317">
        <v>41932</v>
      </c>
      <c r="F26" s="317">
        <v>520.89892999999995</v>
      </c>
      <c r="G26" s="317">
        <v>44506.670019999998</v>
      </c>
      <c r="H26" s="317">
        <v>4707</v>
      </c>
      <c r="I26" s="317">
        <f>E26-G26+H26</f>
        <v>2132.3299800000023</v>
      </c>
      <c r="J26" s="317">
        <v>46579.569049999998</v>
      </c>
      <c r="K26" s="125"/>
      <c r="L26" s="153"/>
      <c r="M26" s="153"/>
    </row>
    <row r="27" spans="1:13" ht="14.1" customHeight="1" x14ac:dyDescent="0.25">
      <c r="A27" s="22"/>
      <c r="B27" s="127"/>
      <c r="C27" s="235" t="s">
        <v>60</v>
      </c>
      <c r="D27" s="326">
        <v>42190</v>
      </c>
      <c r="E27" s="317">
        <v>42330</v>
      </c>
      <c r="F27" s="317">
        <v>324.45460000000003</v>
      </c>
      <c r="G27" s="317">
        <v>46239.08266</v>
      </c>
      <c r="H27" s="317">
        <v>4742</v>
      </c>
      <c r="I27" s="317">
        <f>E27-G27+H27</f>
        <v>832.91733999999997</v>
      </c>
      <c r="J27" s="317">
        <v>44222.206312000002</v>
      </c>
      <c r="K27" s="125"/>
      <c r="L27" s="153"/>
      <c r="M27" s="153"/>
    </row>
    <row r="28" spans="1:13" ht="14.1" customHeight="1" x14ac:dyDescent="0.25">
      <c r="A28" s="22"/>
      <c r="B28" s="127"/>
      <c r="C28" s="235" t="s">
        <v>82</v>
      </c>
      <c r="D28" s="326">
        <v>30699</v>
      </c>
      <c r="E28" s="317">
        <v>28451</v>
      </c>
      <c r="F28" s="317">
        <v>170.46395999999999</v>
      </c>
      <c r="G28" s="317">
        <v>30090.642909999999</v>
      </c>
      <c r="H28" s="317">
        <v>2472</v>
      </c>
      <c r="I28" s="317">
        <f>E28-G28+H28</f>
        <v>832.35709000000134</v>
      </c>
      <c r="J28" s="317">
        <v>30365.038715999999</v>
      </c>
      <c r="K28" s="125"/>
      <c r="L28" s="153"/>
      <c r="M28" s="153"/>
    </row>
    <row r="29" spans="1:13" ht="14.1" customHeight="1" x14ac:dyDescent="0.25">
      <c r="A29" s="22"/>
      <c r="B29" s="127"/>
      <c r="C29" s="235" t="s">
        <v>83</v>
      </c>
      <c r="D29" s="326">
        <v>15270</v>
      </c>
      <c r="E29" s="317">
        <v>13586</v>
      </c>
      <c r="F29" s="317">
        <v>855</v>
      </c>
      <c r="G29" s="317">
        <f>H25+H26+H27+H28</f>
        <v>15389</v>
      </c>
      <c r="H29" s="317"/>
      <c r="I29" s="317">
        <f>E29-G29</f>
        <v>-1803</v>
      </c>
      <c r="J29" s="317">
        <v>14680</v>
      </c>
      <c r="K29" s="125"/>
      <c r="L29" s="153"/>
      <c r="M29" s="153"/>
    </row>
    <row r="30" spans="1:13" ht="14.1" customHeight="1" x14ac:dyDescent="0.25">
      <c r="A30" s="23"/>
      <c r="B30" s="126"/>
      <c r="C30" s="236" t="s">
        <v>18</v>
      </c>
      <c r="D30" s="325">
        <v>27917</v>
      </c>
      <c r="E30" s="316">
        <v>28157</v>
      </c>
      <c r="F30" s="316">
        <v>528.76949999999999</v>
      </c>
      <c r="G30" s="316">
        <v>23491.458159999998</v>
      </c>
      <c r="H30" s="316"/>
      <c r="I30" s="316">
        <f>E30-G30</f>
        <v>4665.5418400000017</v>
      </c>
      <c r="J30" s="316">
        <v>22020.77145</v>
      </c>
      <c r="K30" s="125"/>
      <c r="L30" s="153"/>
      <c r="M30" s="153"/>
    </row>
    <row r="31" spans="1:13" ht="14.1" customHeight="1" x14ac:dyDescent="0.2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183</v>
      </c>
      <c r="G31" s="316">
        <f>G32</f>
        <v>20982.17801</v>
      </c>
      <c r="H31" s="316"/>
      <c r="I31" s="316">
        <f>I32+I33</f>
        <v>-708.17800999999963</v>
      </c>
      <c r="J31" s="316">
        <f>J32</f>
        <v>19675.136419999999</v>
      </c>
      <c r="K31" s="125"/>
      <c r="L31" s="153"/>
      <c r="M31" s="153"/>
    </row>
    <row r="32" spans="1:13" ht="14.1" customHeight="1" x14ac:dyDescent="0.25">
      <c r="A32" s="22"/>
      <c r="B32" s="127"/>
      <c r="C32" s="235" t="s">
        <v>10</v>
      </c>
      <c r="D32" s="326">
        <v>18842</v>
      </c>
      <c r="E32" s="316">
        <v>18404</v>
      </c>
      <c r="F32" s="317">
        <f>186-F36</f>
        <v>183</v>
      </c>
      <c r="G32" s="317">
        <f>24088.17801-G36</f>
        <v>20982.17801</v>
      </c>
      <c r="H32" s="317">
        <v>1811</v>
      </c>
      <c r="I32" s="317">
        <f>E32-G32+H32</f>
        <v>-767.17800999999963</v>
      </c>
      <c r="J32" s="317">
        <f>23076.13642-J36</f>
        <v>19675.136419999999</v>
      </c>
      <c r="K32" s="125"/>
      <c r="L32" s="153"/>
      <c r="M32" s="153"/>
    </row>
    <row r="33" spans="1:13" ht="14.1" customHeight="1" thickBot="1" x14ac:dyDescent="0.3">
      <c r="A33" s="22"/>
      <c r="B33" s="127"/>
      <c r="C33" s="267" t="s">
        <v>84</v>
      </c>
      <c r="D33" s="327">
        <v>1870</v>
      </c>
      <c r="E33" s="317">
        <v>1870</v>
      </c>
      <c r="F33" s="317">
        <v>111</v>
      </c>
      <c r="G33" s="317">
        <f>H32</f>
        <v>1811</v>
      </c>
      <c r="H33" s="318"/>
      <c r="I33" s="318">
        <f t="shared" ref="I33:I38" si="0">E33-G33</f>
        <v>59</v>
      </c>
      <c r="J33" s="317">
        <v>1472</v>
      </c>
      <c r="K33" s="125"/>
      <c r="L33" s="153"/>
      <c r="M33" s="153"/>
    </row>
    <row r="34" spans="1:13" ht="15.75" customHeight="1" thickBot="1" x14ac:dyDescent="0.3">
      <c r="B34" s="116"/>
      <c r="C34" s="170" t="s">
        <v>105</v>
      </c>
      <c r="D34" s="328">
        <v>2500</v>
      </c>
      <c r="E34" s="319">
        <v>2500</v>
      </c>
      <c r="F34" s="319"/>
      <c r="G34" s="319">
        <v>1124.75325</v>
      </c>
      <c r="H34" s="319"/>
      <c r="I34" s="319">
        <f t="shared" si="0"/>
        <v>1375.24675</v>
      </c>
      <c r="J34" s="319">
        <v>2839.9100319999998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29">
        <v>933</v>
      </c>
      <c r="E35" s="319">
        <v>933</v>
      </c>
      <c r="F35" s="319">
        <v>4.3905000000000003</v>
      </c>
      <c r="G35" s="319">
        <v>525.74347999999998</v>
      </c>
      <c r="H35" s="319"/>
      <c r="I35" s="319">
        <f t="shared" si="0"/>
        <v>407.25652000000002</v>
      </c>
      <c r="J35" s="319">
        <v>542.56888000000004</v>
      </c>
      <c r="K35" s="125"/>
      <c r="L35" s="153"/>
      <c r="M35" s="153"/>
    </row>
    <row r="36" spans="1:13" ht="17.25" customHeight="1" thickBot="1" x14ac:dyDescent="0.3">
      <c r="B36" s="116"/>
      <c r="C36" s="170" t="s">
        <v>106</v>
      </c>
      <c r="D36" s="329">
        <v>3000</v>
      </c>
      <c r="E36" s="320">
        <v>3000</v>
      </c>
      <c r="F36" s="320">
        <v>3</v>
      </c>
      <c r="G36" s="320">
        <v>3106</v>
      </c>
      <c r="H36" s="320"/>
      <c r="I36" s="320">
        <f t="shared" si="0"/>
        <v>-106</v>
      </c>
      <c r="J36" s="320">
        <v>3401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29">
        <v>7000</v>
      </c>
      <c r="E37" s="320">
        <v>7000</v>
      </c>
      <c r="F37" s="320">
        <v>5.8030200000000001</v>
      </c>
      <c r="G37" s="320">
        <v>7000</v>
      </c>
      <c r="H37" s="320"/>
      <c r="I37" s="320">
        <f>E37-G37</f>
        <v>0</v>
      </c>
      <c r="J37" s="320">
        <v>7000</v>
      </c>
      <c r="K37" s="125"/>
      <c r="L37" s="153"/>
      <c r="M37" s="153"/>
    </row>
    <row r="38" spans="1:13" ht="14.1" customHeight="1" thickBot="1" x14ac:dyDescent="0.3">
      <c r="B38" s="116"/>
      <c r="C38" s="149" t="s">
        <v>108</v>
      </c>
      <c r="D38" s="329">
        <v>0</v>
      </c>
      <c r="E38" s="320">
        <v>0</v>
      </c>
      <c r="F38" s="320">
        <v>2</v>
      </c>
      <c r="G38" s="320">
        <v>158</v>
      </c>
      <c r="H38" s="320"/>
      <c r="I38" s="320">
        <f t="shared" si="0"/>
        <v>-158</v>
      </c>
      <c r="J38" s="320">
        <v>184</v>
      </c>
      <c r="K38" s="125"/>
      <c r="L38" s="153"/>
      <c r="M38" s="153"/>
    </row>
    <row r="39" spans="1:13" ht="16.5" customHeight="1" thickBot="1" x14ac:dyDescent="0.3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2926.7026299999998</v>
      </c>
      <c r="G39" s="321">
        <f>G20+G23+G34+G35+G36+G37+G38</f>
        <v>304956.15879000002</v>
      </c>
      <c r="H39" s="321">
        <f>H25+H26+H27+H28+H32</f>
        <v>17200</v>
      </c>
      <c r="I39" s="321">
        <f>I20+I23+I34+I35+I36+I37+I38</f>
        <v>28319.841209999999</v>
      </c>
      <c r="J39" s="321">
        <f>J20+J23+J34+J35+J36+J37+J38</f>
        <v>311768.78421999997</v>
      </c>
      <c r="K39" s="125"/>
      <c r="L39" s="153"/>
      <c r="M39" s="153"/>
    </row>
    <row r="40" spans="1:13" ht="14.1" customHeight="1" x14ac:dyDescent="0.2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" customHeight="1" x14ac:dyDescent="0.2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" customHeight="1" x14ac:dyDescent="0.25">
      <c r="B42" s="119"/>
      <c r="C42" s="192" t="s">
        <v>137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" customHeight="1" x14ac:dyDescent="0.2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2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2" t="s">
        <v>1</v>
      </c>
      <c r="C47" s="393"/>
      <c r="D47" s="393"/>
      <c r="E47" s="393"/>
      <c r="F47" s="393"/>
      <c r="G47" s="393"/>
      <c r="H47" s="393"/>
      <c r="I47" s="393"/>
      <c r="J47" s="393"/>
      <c r="K47" s="394"/>
      <c r="L47" s="195"/>
      <c r="M47" s="195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85" t="s">
        <v>2</v>
      </c>
      <c r="D49" s="386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389" t="s">
        <v>8</v>
      </c>
      <c r="C55" s="390"/>
      <c r="D55" s="390"/>
      <c r="E55" s="390"/>
      <c r="F55" s="390"/>
      <c r="G55" s="390"/>
      <c r="H55" s="390"/>
      <c r="I55" s="390"/>
      <c r="J55" s="390"/>
      <c r="K55" s="391"/>
      <c r="L55" s="195"/>
      <c r="M55" s="195"/>
    </row>
    <row r="56" spans="2:13" s="3" customFormat="1" ht="63.75" thickBot="1" x14ac:dyDescent="0.3">
      <c r="B56" s="139"/>
      <c r="C56" s="175" t="s">
        <v>19</v>
      </c>
      <c r="D56" s="310" t="s">
        <v>20</v>
      </c>
      <c r="E56" s="291" t="str">
        <f>F19</f>
        <v>LANDET KVANTUM UKE 48</v>
      </c>
      <c r="F56" s="175" t="str">
        <f>G19</f>
        <v>LANDET KVANTUM T.O.M UKE 48</v>
      </c>
      <c r="G56" s="309" t="str">
        <f>I19</f>
        <v>RESTKVOTER</v>
      </c>
      <c r="H56" s="175" t="str">
        <f>J19</f>
        <v>LANDET KVANTUM T.O.M. UKE 48 2019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74" t="s">
        <v>32</v>
      </c>
      <c r="D57" s="401">
        <v>5386</v>
      </c>
      <c r="E57" s="331">
        <v>10.83982</v>
      </c>
      <c r="F57" s="331">
        <v>2122.47417</v>
      </c>
      <c r="G57" s="403">
        <f>D57-F57-F58</f>
        <v>1173.9490000000001</v>
      </c>
      <c r="H57" s="331">
        <v>2701.6254399999998</v>
      </c>
      <c r="I57" s="157"/>
      <c r="J57" s="157"/>
      <c r="K57" s="184"/>
      <c r="L57" s="102"/>
      <c r="M57" s="102"/>
    </row>
    <row r="58" spans="2:13" ht="14.1" customHeight="1" x14ac:dyDescent="0.25">
      <c r="B58" s="142"/>
      <c r="C58" s="143" t="s">
        <v>29</v>
      </c>
      <c r="D58" s="402"/>
      <c r="E58" s="332">
        <v>0.39896999999999999</v>
      </c>
      <c r="F58" s="332">
        <v>2089.57683</v>
      </c>
      <c r="G58" s="404"/>
      <c r="H58" s="332">
        <v>2086.73353</v>
      </c>
      <c r="I58" s="157"/>
      <c r="J58" s="157"/>
      <c r="K58" s="184"/>
      <c r="L58" s="102"/>
      <c r="M58" s="102"/>
    </row>
    <row r="59" spans="2:13" ht="14.1" customHeight="1" thickBot="1" x14ac:dyDescent="0.3">
      <c r="B59" s="142"/>
      <c r="C59" s="144" t="s">
        <v>76</v>
      </c>
      <c r="D59" s="319">
        <v>200</v>
      </c>
      <c r="E59" s="333">
        <v>1.08958</v>
      </c>
      <c r="F59" s="333">
        <v>109.53822</v>
      </c>
      <c r="G59" s="334">
        <f>D59-F59</f>
        <v>90.461780000000005</v>
      </c>
      <c r="H59" s="333">
        <v>96.910110000000003</v>
      </c>
      <c r="I59" s="157"/>
      <c r="J59" s="157"/>
      <c r="K59" s="184"/>
      <c r="L59" s="102"/>
      <c r="M59" s="102"/>
    </row>
    <row r="60" spans="2:13" s="94" customFormat="1" ht="15.6" customHeight="1" x14ac:dyDescent="0.25">
      <c r="B60" s="158"/>
      <c r="C60" s="145" t="s">
        <v>58</v>
      </c>
      <c r="D60" s="335">
        <v>8078</v>
      </c>
      <c r="E60" s="335">
        <f>E61+E62+E63</f>
        <v>18.212949999999999</v>
      </c>
      <c r="F60" s="335">
        <f>F61+F62+F63</f>
        <v>7896.4472299999998</v>
      </c>
      <c r="G60" s="336">
        <f>D60-F60</f>
        <v>181.55277000000024</v>
      </c>
      <c r="H60" s="335">
        <f>H61+H62+H63</f>
        <v>8338.2247900000002</v>
      </c>
      <c r="I60" s="159"/>
      <c r="J60" s="159"/>
      <c r="K60" s="184"/>
      <c r="L60" s="102"/>
      <c r="M60" s="102"/>
    </row>
    <row r="61" spans="2:13" s="22" customFormat="1" ht="14.1" customHeight="1" x14ac:dyDescent="0.25">
      <c r="B61" s="146"/>
      <c r="C61" s="147" t="s">
        <v>33</v>
      </c>
      <c r="D61" s="337"/>
      <c r="E61" s="337">
        <v>1.27895</v>
      </c>
      <c r="F61" s="337">
        <v>3804.0963000000002</v>
      </c>
      <c r="G61" s="338"/>
      <c r="H61" s="337">
        <v>3520.6970099999999</v>
      </c>
      <c r="I61" s="148"/>
      <c r="J61" s="148"/>
      <c r="K61" s="184"/>
      <c r="L61" s="102"/>
      <c r="M61" s="102"/>
    </row>
    <row r="62" spans="2:13" s="22" customFormat="1" ht="14.1" customHeight="1" x14ac:dyDescent="0.25">
      <c r="B62" s="146"/>
      <c r="C62" s="147" t="s">
        <v>34</v>
      </c>
      <c r="D62" s="337"/>
      <c r="E62" s="337">
        <v>7.8175999999999997</v>
      </c>
      <c r="F62" s="337">
        <v>2527.1792599999999</v>
      </c>
      <c r="G62" s="338"/>
      <c r="H62" s="337">
        <v>3170.6727799999999</v>
      </c>
      <c r="I62" s="172"/>
      <c r="J62" s="172"/>
      <c r="K62" s="184"/>
      <c r="L62" s="102"/>
      <c r="M62" s="102"/>
    </row>
    <row r="63" spans="2:13" s="22" customFormat="1" ht="14.1" customHeight="1" thickBot="1" x14ac:dyDescent="0.3">
      <c r="B63" s="146"/>
      <c r="C63" s="208" t="s">
        <v>35</v>
      </c>
      <c r="D63" s="339"/>
      <c r="E63" s="339">
        <v>9.1164000000000005</v>
      </c>
      <c r="F63" s="339">
        <v>1565.1716699999999</v>
      </c>
      <c r="G63" s="340"/>
      <c r="H63" s="339">
        <v>1646.855</v>
      </c>
      <c r="I63" s="172"/>
      <c r="J63" s="172"/>
      <c r="K63" s="184"/>
      <c r="L63" s="102"/>
      <c r="M63" s="102"/>
    </row>
    <row r="64" spans="2:13" ht="14.1" customHeight="1" thickBot="1" x14ac:dyDescent="0.3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" customHeight="1" thickBot="1" x14ac:dyDescent="0.3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3">
      <c r="B66" s="114"/>
      <c r="C66" s="176" t="s">
        <v>9</v>
      </c>
      <c r="D66" s="321">
        <f>D57+D59+D60+D64</f>
        <v>13755</v>
      </c>
      <c r="E66" s="321">
        <f>E57+E58+E59+E60+E64+E65</f>
        <v>30.541319999999999</v>
      </c>
      <c r="F66" s="321">
        <f>F57+F58+F59+F60+F64+F65</f>
        <v>12218.03645</v>
      </c>
      <c r="G66" s="345">
        <f>D66-F66</f>
        <v>1536.9635500000004</v>
      </c>
      <c r="H66" s="321">
        <f>H57+H58+H59+H60+H64+H65</f>
        <v>13231.534219999998</v>
      </c>
      <c r="I66" s="169"/>
      <c r="J66" s="169"/>
      <c r="K66" s="184"/>
      <c r="L66" s="102"/>
      <c r="M66" s="102"/>
    </row>
    <row r="67" spans="2:13" s="3" customFormat="1" ht="19.350000000000001" customHeight="1" thickBot="1" x14ac:dyDescent="0.3">
      <c r="B67" s="154"/>
      <c r="C67" s="400" t="s">
        <v>114</v>
      </c>
      <c r="D67" s="400"/>
      <c r="E67" s="400"/>
      <c r="F67" s="400"/>
      <c r="G67" s="400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2" t="s">
        <v>1</v>
      </c>
      <c r="C72" s="393"/>
      <c r="D72" s="393"/>
      <c r="E72" s="393"/>
      <c r="F72" s="393"/>
      <c r="G72" s="393"/>
      <c r="H72" s="393"/>
      <c r="I72" s="393"/>
      <c r="J72" s="393"/>
      <c r="K72" s="394"/>
      <c r="L72" s="195"/>
      <c r="M72" s="195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387" t="s">
        <v>2</v>
      </c>
      <c r="D74" s="388"/>
      <c r="E74" s="387" t="s">
        <v>20</v>
      </c>
      <c r="F74" s="395"/>
      <c r="G74" s="387" t="s">
        <v>21</v>
      </c>
      <c r="H74" s="388"/>
      <c r="I74" s="153"/>
      <c r="J74" s="153"/>
      <c r="K74" s="112"/>
      <c r="L74" s="133"/>
      <c r="M74" s="133"/>
    </row>
    <row r="75" spans="2:13" ht="15" x14ac:dyDescent="0.2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5" x14ac:dyDescent="0.2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8" thickBot="1" x14ac:dyDescent="0.3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" customHeight="1" thickBot="1" x14ac:dyDescent="0.3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2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25">
      <c r="B80" s="219"/>
      <c r="C80" s="399"/>
      <c r="D80" s="399"/>
      <c r="E80" s="399"/>
      <c r="F80" s="399"/>
      <c r="G80" s="399"/>
      <c r="H80" s="399"/>
      <c r="I80" s="226"/>
      <c r="J80" s="227"/>
      <c r="K80" s="224"/>
      <c r="L80" s="227"/>
      <c r="M80" s="115"/>
    </row>
    <row r="81" spans="1:13" ht="6" customHeight="1" thickBot="1" x14ac:dyDescent="0.3">
      <c r="B81" s="219"/>
      <c r="C81" s="399"/>
      <c r="D81" s="399"/>
      <c r="E81" s="399"/>
      <c r="F81" s="399"/>
      <c r="G81" s="399"/>
      <c r="H81" s="399"/>
      <c r="I81" s="227"/>
      <c r="J81" s="227"/>
      <c r="K81" s="224"/>
      <c r="L81" s="227"/>
      <c r="M81" s="115"/>
    </row>
    <row r="82" spans="1:13" ht="14.1" customHeight="1" x14ac:dyDescent="0.25">
      <c r="B82" s="396" t="s">
        <v>8</v>
      </c>
      <c r="C82" s="397"/>
      <c r="D82" s="397"/>
      <c r="E82" s="397"/>
      <c r="F82" s="397"/>
      <c r="G82" s="397"/>
      <c r="H82" s="397"/>
      <c r="I82" s="397"/>
      <c r="J82" s="397"/>
      <c r="K82" s="398"/>
      <c r="L82" s="263"/>
      <c r="M82" s="195"/>
    </row>
    <row r="83" spans="1:13" ht="5.25" customHeight="1" thickBot="1" x14ac:dyDescent="0.3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3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48</v>
      </c>
      <c r="G84" s="175" t="str">
        <f>G19</f>
        <v>LANDET KVANTUM T.O.M UKE 48</v>
      </c>
      <c r="H84" s="175" t="str">
        <f>I19</f>
        <v>RESTKVOTER</v>
      </c>
      <c r="I84" s="175" t="str">
        <f>J19</f>
        <v>LANDET KVANTUM T.O.M. UKE 48 2019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130.30371</v>
      </c>
      <c r="G85" s="313">
        <f>G86+G87</f>
        <v>30556.54983</v>
      </c>
      <c r="H85" s="313">
        <f>H86+H87</f>
        <v>9163.4501699999983</v>
      </c>
      <c r="I85" s="313">
        <f>I86+I87</f>
        <v>35895.22539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0" t="s">
        <v>12</v>
      </c>
      <c r="D86" s="323">
        <v>39465</v>
      </c>
      <c r="E86" s="314">
        <v>38895</v>
      </c>
      <c r="F86" s="314">
        <v>130.30371</v>
      </c>
      <c r="G86" s="314">
        <v>30258.498230000001</v>
      </c>
      <c r="H86" s="314">
        <f>E86-G86</f>
        <v>8636.5017699999989</v>
      </c>
      <c r="I86" s="314">
        <v>35435.268969999997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69" t="s">
        <v>11</v>
      </c>
      <c r="D87" s="324">
        <v>750</v>
      </c>
      <c r="E87" s="315">
        <v>825</v>
      </c>
      <c r="F87" s="315"/>
      <c r="G87" s="315">
        <v>298.05160000000001</v>
      </c>
      <c r="H87" s="315">
        <f>E87-G87</f>
        <v>526.94839999999999</v>
      </c>
      <c r="I87" s="315">
        <v>459.95641999999998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1688.8333599999999</v>
      </c>
      <c r="G88" s="313">
        <f t="shared" si="2"/>
        <v>51241.791849999994</v>
      </c>
      <c r="H88" s="313">
        <f>H89+H94+H95</f>
        <v>19462.208150000002</v>
      </c>
      <c r="I88" s="313">
        <f t="shared" si="2"/>
        <v>52341.813079999993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1025.87745</v>
      </c>
      <c r="G89" s="316">
        <f t="shared" si="4"/>
        <v>39058.917969999995</v>
      </c>
      <c r="H89" s="316">
        <f>H90+H91+H92+H93</f>
        <v>15224.082030000001</v>
      </c>
      <c r="I89" s="316">
        <f t="shared" si="4"/>
        <v>39584.059609999997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35" t="s">
        <v>22</v>
      </c>
      <c r="D90" s="326">
        <v>13337</v>
      </c>
      <c r="E90" s="317">
        <v>14871</v>
      </c>
      <c r="F90" s="317">
        <v>400.34476999999998</v>
      </c>
      <c r="G90" s="317">
        <v>6656.9025799999999</v>
      </c>
      <c r="H90" s="317">
        <f t="shared" ref="H90:H98" si="5">E90-G90</f>
        <v>8214.0974200000001</v>
      </c>
      <c r="I90" s="317">
        <v>7284.3506299999999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35" t="s">
        <v>23</v>
      </c>
      <c r="D91" s="326">
        <v>13743</v>
      </c>
      <c r="E91" s="317">
        <v>15246</v>
      </c>
      <c r="F91" s="317">
        <v>400.46114</v>
      </c>
      <c r="G91" s="317">
        <v>11819.32957</v>
      </c>
      <c r="H91" s="317">
        <f t="shared" si="5"/>
        <v>3426.6704300000001</v>
      </c>
      <c r="I91" s="317">
        <v>11887.6149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35" t="s">
        <v>24</v>
      </c>
      <c r="D92" s="326">
        <v>14275</v>
      </c>
      <c r="E92" s="317">
        <v>15845</v>
      </c>
      <c r="F92" s="317">
        <v>201.14035000000001</v>
      </c>
      <c r="G92" s="317">
        <v>12215.389569999999</v>
      </c>
      <c r="H92" s="317">
        <f t="shared" si="5"/>
        <v>3629.6104300000006</v>
      </c>
      <c r="I92" s="317">
        <v>11808.450349999999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35" t="s">
        <v>82</v>
      </c>
      <c r="D93" s="326">
        <v>8691</v>
      </c>
      <c r="E93" s="317">
        <v>8321</v>
      </c>
      <c r="F93" s="317">
        <v>23.931190000000001</v>
      </c>
      <c r="G93" s="317">
        <v>8367.2962499999994</v>
      </c>
      <c r="H93" s="317">
        <f t="shared" si="5"/>
        <v>-46.296249999999418</v>
      </c>
      <c r="I93" s="317">
        <v>8603.6437299999998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36" t="s">
        <v>29</v>
      </c>
      <c r="D94" s="325">
        <v>11810</v>
      </c>
      <c r="E94" s="316">
        <v>11123</v>
      </c>
      <c r="F94" s="316">
        <v>541.11260000000004</v>
      </c>
      <c r="G94" s="316">
        <v>10224.95055</v>
      </c>
      <c r="H94" s="316">
        <f t="shared" si="5"/>
        <v>898.04945000000043</v>
      </c>
      <c r="I94" s="316">
        <v>10744.888430000001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37" t="s">
        <v>79</v>
      </c>
      <c r="D95" s="346">
        <v>5249</v>
      </c>
      <c r="E95" s="347">
        <v>5298</v>
      </c>
      <c r="F95" s="347">
        <v>121.84331</v>
      </c>
      <c r="G95" s="347">
        <v>1957.9233300000001</v>
      </c>
      <c r="H95" s="347">
        <f t="shared" si="5"/>
        <v>3340.0766699999999</v>
      </c>
      <c r="I95" s="347">
        <v>2012.8650399999999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28">
        <v>351</v>
      </c>
      <c r="E96" s="319">
        <v>351</v>
      </c>
      <c r="F96" s="319">
        <v>8.0939999999999998E-2</v>
      </c>
      <c r="G96" s="319">
        <v>13.665039999999999</v>
      </c>
      <c r="H96" s="319">
        <f t="shared" si="5"/>
        <v>337.33496000000002</v>
      </c>
      <c r="I96" s="319">
        <v>24.309699999999999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29">
        <v>300</v>
      </c>
      <c r="E97" s="320">
        <v>300</v>
      </c>
      <c r="F97" s="320">
        <v>0.73229999999999995</v>
      </c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28" t="s">
        <v>111</v>
      </c>
      <c r="D98" s="329"/>
      <c r="E98" s="320"/>
      <c r="F98" s="320"/>
      <c r="G98" s="320">
        <v>50</v>
      </c>
      <c r="H98" s="320">
        <f t="shared" si="5"/>
        <v>-50</v>
      </c>
      <c r="I98" s="320">
        <v>66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1819.9503099999997</v>
      </c>
      <c r="G99" s="321">
        <f t="shared" si="6"/>
        <v>82162.006720000005</v>
      </c>
      <c r="H99" s="321">
        <f>H85+H88+H96+H97+H98</f>
        <v>28912.993280000002</v>
      </c>
      <c r="I99" s="321">
        <f>I85+I88+I96+I97+I98</f>
        <v>88627.348169999997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92" t="s">
        <v>131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2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.75" thickBot="1" x14ac:dyDescent="0.3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3">
      <c r="A105" s="77"/>
      <c r="C105" s="62" t="s">
        <v>37</v>
      </c>
      <c r="I105" s="77"/>
      <c r="J105" s="77"/>
      <c r="L105" s="77"/>
      <c r="M105" s="77"/>
    </row>
    <row r="106" spans="1:13" ht="17.100000000000001" customHeight="1" thickTop="1" x14ac:dyDescent="0.25">
      <c r="B106" s="392" t="s">
        <v>1</v>
      </c>
      <c r="C106" s="393"/>
      <c r="D106" s="393"/>
      <c r="E106" s="393"/>
      <c r="F106" s="393"/>
      <c r="G106" s="393"/>
      <c r="H106" s="393"/>
      <c r="I106" s="393"/>
      <c r="J106" s="393"/>
      <c r="K106" s="394"/>
      <c r="L106" s="195"/>
      <c r="M106" s="19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" customHeight="1" thickBot="1" x14ac:dyDescent="0.3">
      <c r="B108" s="2"/>
      <c r="C108" s="387" t="s">
        <v>2</v>
      </c>
      <c r="D108" s="388"/>
      <c r="E108" s="387" t="s">
        <v>20</v>
      </c>
      <c r="F108" s="388"/>
      <c r="G108" s="387" t="s">
        <v>21</v>
      </c>
      <c r="H108" s="388"/>
      <c r="I108" s="38"/>
      <c r="J108" s="153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" customHeight="1" x14ac:dyDescent="0.2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" customHeight="1" x14ac:dyDescent="0.2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" customHeight="1" thickBot="1" x14ac:dyDescent="0.3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" customHeight="1" thickBot="1" x14ac:dyDescent="0.3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2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00000000000001" customHeight="1" x14ac:dyDescent="0.25">
      <c r="B116" s="389" t="s">
        <v>8</v>
      </c>
      <c r="C116" s="390"/>
      <c r="D116" s="390"/>
      <c r="E116" s="390"/>
      <c r="F116" s="390"/>
      <c r="G116" s="390"/>
      <c r="H116" s="390"/>
      <c r="I116" s="390"/>
      <c r="J116" s="390"/>
      <c r="K116" s="391"/>
      <c r="L116" s="195"/>
      <c r="M116" s="19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3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48</v>
      </c>
      <c r="G118" s="175" t="str">
        <f>G19</f>
        <v>LANDET KVANTUM T.O.M UKE 48</v>
      </c>
      <c r="H118" s="175" t="str">
        <f>I19</f>
        <v>RESTKVOTER</v>
      </c>
      <c r="I118" s="292" t="str">
        <f>J19</f>
        <v>LANDET KVANTUM T.O.M. UKE 48 2019</v>
      </c>
      <c r="J118" s="4"/>
      <c r="K118" s="1"/>
      <c r="L118" s="4"/>
      <c r="M118" s="4"/>
    </row>
    <row r="119" spans="2:13" s="68" customFormat="1" ht="14.1" customHeight="1" x14ac:dyDescent="0.2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8">
        <f t="shared" ref="F119:H119" si="8">F120+F121+F122</f>
        <v>371.13389999999998</v>
      </c>
      <c r="G119" s="348">
        <f t="shared" si="8"/>
        <v>51168.570679999997</v>
      </c>
      <c r="H119" s="349">
        <f t="shared" si="8"/>
        <v>1010.4293200000002</v>
      </c>
      <c r="I119" s="349">
        <f>I120+I121+I122</f>
        <v>47455.515890000002</v>
      </c>
      <c r="J119" s="153"/>
      <c r="K119" s="125"/>
      <c r="L119" s="153"/>
      <c r="M119" s="153"/>
    </row>
    <row r="120" spans="2:13" ht="14.1" customHeight="1" x14ac:dyDescent="0.25">
      <c r="B120" s="9"/>
      <c r="C120" s="230" t="s">
        <v>12</v>
      </c>
      <c r="D120" s="350">
        <v>45176</v>
      </c>
      <c r="E120" s="350">
        <v>41266</v>
      </c>
      <c r="F120" s="350">
        <v>371.13389999999998</v>
      </c>
      <c r="G120" s="350">
        <v>43336.88826</v>
      </c>
      <c r="H120" s="351">
        <f>E120-G120</f>
        <v>-2070.8882599999997</v>
      </c>
      <c r="I120" s="351">
        <v>40478.407760000002</v>
      </c>
      <c r="J120" s="153"/>
      <c r="K120" s="125"/>
      <c r="L120" s="153"/>
      <c r="M120" s="153"/>
    </row>
    <row r="121" spans="2:13" ht="14.1" customHeight="1" x14ac:dyDescent="0.25">
      <c r="B121" s="9"/>
      <c r="C121" s="230" t="s">
        <v>11</v>
      </c>
      <c r="D121" s="350">
        <v>10794</v>
      </c>
      <c r="E121" s="350">
        <v>10413</v>
      </c>
      <c r="F121" s="350"/>
      <c r="G121" s="350">
        <v>7831.6824200000001</v>
      </c>
      <c r="H121" s="351">
        <f>E121-G121</f>
        <v>2581.3175799999999</v>
      </c>
      <c r="I121" s="351">
        <v>6977.1081299999996</v>
      </c>
      <c r="J121" s="153"/>
      <c r="K121" s="125"/>
      <c r="L121" s="153"/>
      <c r="M121" s="153"/>
    </row>
    <row r="122" spans="2:13" ht="15.75" thickBot="1" x14ac:dyDescent="0.3">
      <c r="B122" s="9"/>
      <c r="C122" s="231" t="s">
        <v>39</v>
      </c>
      <c r="D122" s="352">
        <v>500</v>
      </c>
      <c r="E122" s="352">
        <v>500</v>
      </c>
      <c r="F122" s="352"/>
      <c r="G122" s="352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3">
      <c r="B123" s="96"/>
      <c r="C123" s="232" t="s">
        <v>124</v>
      </c>
      <c r="D123" s="354">
        <v>38155</v>
      </c>
      <c r="E123" s="354">
        <v>34642</v>
      </c>
      <c r="F123" s="354">
        <v>2.8370000000000002</v>
      </c>
      <c r="G123" s="354">
        <f>25827.49442+7837</f>
        <v>33664.494420000003</v>
      </c>
      <c r="H123" s="355">
        <f>E123-G123</f>
        <v>977.50557999999728</v>
      </c>
      <c r="I123" s="355">
        <v>27900.778620000001</v>
      </c>
      <c r="J123" s="97"/>
      <c r="K123" s="125"/>
      <c r="L123" s="153"/>
      <c r="M123" s="153"/>
    </row>
    <row r="124" spans="2:13" s="68" customFormat="1" ht="14.25" customHeight="1" thickBot="1" x14ac:dyDescent="0.3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6">
        <f>F125+F130+F133</f>
        <v>2052.5198</v>
      </c>
      <c r="G124" s="356">
        <f>G133+G130+G125</f>
        <v>54558.443499999994</v>
      </c>
      <c r="H124" s="357">
        <f>H125+H130+H133</f>
        <v>-940.44349999999849</v>
      </c>
      <c r="I124" s="357">
        <f>I125+I130+I133</f>
        <v>63002.476990000003</v>
      </c>
      <c r="J124" s="115"/>
      <c r="K124" s="125"/>
      <c r="L124" s="153"/>
      <c r="M124" s="153"/>
    </row>
    <row r="125" spans="2:13" ht="15.75" customHeight="1" x14ac:dyDescent="0.2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8">
        <f>F126+F127+F128+F129</f>
        <v>1852.4241999999999</v>
      </c>
      <c r="G125" s="358">
        <f>G126+G127+G129+G128</f>
        <v>40312.960089999993</v>
      </c>
      <c r="H125" s="359">
        <f>H126+H127+H128+H129</f>
        <v>192.03991000000133</v>
      </c>
      <c r="I125" s="359">
        <f>I126+I127+I128+I129</f>
        <v>48701.530610000002</v>
      </c>
      <c r="J125" s="4"/>
      <c r="K125" s="125"/>
      <c r="L125" s="153"/>
      <c r="M125" s="153"/>
    </row>
    <row r="126" spans="2:13" s="22" customFormat="1" ht="14.1" customHeight="1" x14ac:dyDescent="0.25">
      <c r="B126" s="45"/>
      <c r="C126" s="235" t="s">
        <v>22</v>
      </c>
      <c r="D126" s="360">
        <v>11917</v>
      </c>
      <c r="E126" s="360">
        <v>12974</v>
      </c>
      <c r="F126" s="360">
        <v>472.09539000000001</v>
      </c>
      <c r="G126" s="360">
        <v>10259.964819999999</v>
      </c>
      <c r="H126" s="337">
        <f t="shared" ref="H126:H138" si="9">E126-G126</f>
        <v>2714.0351800000008</v>
      </c>
      <c r="I126" s="337">
        <v>9834.2656399999996</v>
      </c>
      <c r="J126" s="46"/>
      <c r="K126" s="125"/>
      <c r="L126" s="153"/>
      <c r="M126" s="153"/>
    </row>
    <row r="127" spans="2:13" s="22" customFormat="1" ht="14.1" customHeight="1" x14ac:dyDescent="0.25">
      <c r="B127" s="127"/>
      <c r="C127" s="235" t="s">
        <v>23</v>
      </c>
      <c r="D127" s="360">
        <v>12852</v>
      </c>
      <c r="E127" s="360">
        <v>10721</v>
      </c>
      <c r="F127" s="360">
        <v>605.73071000000004</v>
      </c>
      <c r="G127" s="360">
        <f>11725.56939-132</f>
        <v>11593.569390000001</v>
      </c>
      <c r="H127" s="337">
        <f t="shared" si="9"/>
        <v>-872.56939000000057</v>
      </c>
      <c r="I127" s="337">
        <v>13613.469940000001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35" t="s">
        <v>24</v>
      </c>
      <c r="D128" s="360">
        <v>11166</v>
      </c>
      <c r="E128" s="360">
        <v>8994</v>
      </c>
      <c r="F128" s="360">
        <v>254.09174999999999</v>
      </c>
      <c r="G128" s="360">
        <f>15130.20913-4201</f>
        <v>10929.209129999999</v>
      </c>
      <c r="H128" s="337">
        <f t="shared" si="9"/>
        <v>-1935.2091299999993</v>
      </c>
      <c r="I128" s="337">
        <v>13741.59844</v>
      </c>
      <c r="J128" s="133"/>
      <c r="K128" s="125"/>
      <c r="L128" s="153"/>
      <c r="M128" s="153"/>
    </row>
    <row r="129" spans="2:13" s="22" customFormat="1" ht="14.1" customHeight="1" x14ac:dyDescent="0.25">
      <c r="B129" s="127"/>
      <c r="C129" s="235" t="s">
        <v>82</v>
      </c>
      <c r="D129" s="360">
        <v>9034</v>
      </c>
      <c r="E129" s="360">
        <v>7816</v>
      </c>
      <c r="F129" s="360">
        <v>520.50635</v>
      </c>
      <c r="G129" s="360">
        <f>11034.21675-3504</f>
        <v>7530.2167499999996</v>
      </c>
      <c r="H129" s="337">
        <f t="shared" si="9"/>
        <v>285.78325000000041</v>
      </c>
      <c r="I129" s="337">
        <v>11512.19659</v>
      </c>
      <c r="J129" s="133"/>
      <c r="K129" s="125"/>
      <c r="L129" s="153"/>
      <c r="M129" s="153"/>
    </row>
    <row r="130" spans="2:13" s="23" customFormat="1" ht="14.1" customHeight="1" x14ac:dyDescent="0.25">
      <c r="B130" s="20"/>
      <c r="C130" s="236" t="s">
        <v>18</v>
      </c>
      <c r="D130" s="361">
        <f>D132+D131</f>
        <v>6380</v>
      </c>
      <c r="E130" s="361">
        <v>5913</v>
      </c>
      <c r="F130" s="361">
        <v>1.6551</v>
      </c>
      <c r="G130" s="361">
        <v>6400.3503899999996</v>
      </c>
      <c r="H130" s="362">
        <f t="shared" si="9"/>
        <v>-487.35038999999961</v>
      </c>
      <c r="I130" s="362">
        <v>6609.5603899999996</v>
      </c>
      <c r="J130" s="39"/>
      <c r="K130" s="125"/>
      <c r="L130" s="153"/>
      <c r="M130" s="153"/>
    </row>
    <row r="131" spans="2:13" ht="14.1" customHeight="1" x14ac:dyDescent="0.25">
      <c r="B131" s="9"/>
      <c r="C131" s="235" t="s">
        <v>40</v>
      </c>
      <c r="D131" s="360">
        <v>5880</v>
      </c>
      <c r="E131" s="360">
        <f>E130-500</f>
        <v>5413</v>
      </c>
      <c r="F131" s="360">
        <v>1.6551</v>
      </c>
      <c r="G131" s="360">
        <v>6251.5476900000003</v>
      </c>
      <c r="H131" s="337">
        <f t="shared" si="9"/>
        <v>-838.54769000000033</v>
      </c>
      <c r="I131" s="337">
        <v>6319.7577799999999</v>
      </c>
      <c r="J131" s="115"/>
      <c r="K131" s="125"/>
      <c r="L131" s="153"/>
      <c r="M131" s="153"/>
    </row>
    <row r="132" spans="2:13" ht="14.1" customHeight="1" x14ac:dyDescent="0.25">
      <c r="B132" s="20"/>
      <c r="C132" s="235" t="s">
        <v>41</v>
      </c>
      <c r="D132" s="360">
        <v>500</v>
      </c>
      <c r="E132" s="360">
        <v>500</v>
      </c>
      <c r="F132" s="360"/>
      <c r="G132" s="360">
        <f>G130-G131</f>
        <v>148.80269999999928</v>
      </c>
      <c r="H132" s="337">
        <f t="shared" si="9"/>
        <v>351.19730000000072</v>
      </c>
      <c r="I132" s="337">
        <f>I130-I131</f>
        <v>289.80260999999973</v>
      </c>
      <c r="J132" s="39"/>
      <c r="K132" s="125"/>
      <c r="L132" s="153"/>
      <c r="M132" s="153"/>
    </row>
    <row r="133" spans="2:13" ht="15.75" thickBot="1" x14ac:dyDescent="0.3">
      <c r="B133" s="9"/>
      <c r="C133" s="237" t="s">
        <v>79</v>
      </c>
      <c r="D133" s="363">
        <v>8119</v>
      </c>
      <c r="E133" s="363">
        <v>7200</v>
      </c>
      <c r="F133" s="363">
        <v>198.44049999999999</v>
      </c>
      <c r="G133" s="363">
        <v>7845.1330200000002</v>
      </c>
      <c r="H133" s="364">
        <f t="shared" si="9"/>
        <v>-645.13302000000022</v>
      </c>
      <c r="I133" s="364">
        <v>7691.3859899999998</v>
      </c>
      <c r="J133" s="115"/>
      <c r="K133" s="125"/>
      <c r="L133" s="153"/>
      <c r="M133" s="153"/>
    </row>
    <row r="134" spans="2:13" s="68" customFormat="1" ht="15.75" thickBot="1" x14ac:dyDescent="0.3">
      <c r="B134" s="9"/>
      <c r="C134" s="233" t="s">
        <v>13</v>
      </c>
      <c r="D134" s="356">
        <v>139</v>
      </c>
      <c r="E134" s="356">
        <f>D134</f>
        <v>139</v>
      </c>
      <c r="F134" s="356">
        <v>0.48060000000000003</v>
      </c>
      <c r="G134" s="356">
        <v>16.170179999999998</v>
      </c>
      <c r="H134" s="341">
        <f t="shared" si="9"/>
        <v>122.82982</v>
      </c>
      <c r="I134" s="341">
        <v>15.26225</v>
      </c>
      <c r="J134" s="115"/>
      <c r="K134" s="125"/>
      <c r="L134" s="153"/>
      <c r="M134" s="153"/>
    </row>
    <row r="135" spans="2:13" s="68" customFormat="1" ht="15.75" thickBot="1" x14ac:dyDescent="0.3">
      <c r="B135" s="9"/>
      <c r="C135" s="238" t="s">
        <v>42</v>
      </c>
      <c r="D135" s="365">
        <v>250</v>
      </c>
      <c r="E135" s="365">
        <v>250</v>
      </c>
      <c r="F135" s="365"/>
      <c r="G135" s="365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8" thickBot="1" x14ac:dyDescent="0.3">
      <c r="B136" s="9"/>
      <c r="C136" s="238" t="s">
        <v>126</v>
      </c>
      <c r="D136" s="356">
        <v>2000</v>
      </c>
      <c r="E136" s="356">
        <v>2000</v>
      </c>
      <c r="F136" s="356">
        <v>5.1444700000000001</v>
      </c>
      <c r="G136" s="356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8" thickBot="1" x14ac:dyDescent="0.3">
      <c r="B137" s="9"/>
      <c r="C137" s="207" t="s">
        <v>108</v>
      </c>
      <c r="D137" s="367"/>
      <c r="E137" s="367"/>
      <c r="F137" s="367">
        <v>12</v>
      </c>
      <c r="G137" s="367">
        <v>1324</v>
      </c>
      <c r="H137" s="368">
        <f t="shared" si="9"/>
        <v>-1324</v>
      </c>
      <c r="I137" s="368">
        <v>835</v>
      </c>
      <c r="J137" s="115"/>
      <c r="K137" s="125"/>
      <c r="L137" s="153"/>
      <c r="M137" s="153"/>
    </row>
    <row r="138" spans="2:13" s="3" customFormat="1" ht="16.5" thickBot="1" x14ac:dyDescent="0.3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69">
        <f>F119+F123+F124+F134+F135+F136+F137</f>
        <v>2444.1157699999999</v>
      </c>
      <c r="G138" s="369">
        <f>G119+G123+G124+G134+G135+G136+G137</f>
        <v>142989.97258</v>
      </c>
      <c r="H138" s="321">
        <f t="shared" si="9"/>
        <v>-161.97258000000147</v>
      </c>
      <c r="I138" s="321">
        <f>I119+I123+I124+I134+I135+I136+I137</f>
        <v>141474.92874999999</v>
      </c>
      <c r="J138" s="169"/>
      <c r="K138" s="125"/>
      <c r="L138" s="153"/>
      <c r="M138" s="153"/>
    </row>
    <row r="139" spans="2:13" s="3" customFormat="1" ht="14.25" customHeight="1" x14ac:dyDescent="0.2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2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25">
      <c r="B141" s="114"/>
      <c r="C141" s="192" t="s">
        <v>132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25">
      <c r="B142" s="114"/>
      <c r="C142" s="120" t="s">
        <v>136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2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.5" thickBot="1" x14ac:dyDescent="0.3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2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3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3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3">
      <c r="B150" s="116"/>
      <c r="C150" s="385" t="s">
        <v>2</v>
      </c>
      <c r="D150" s="386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2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2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3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.5" thickBot="1" x14ac:dyDescent="0.3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2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2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2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3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63.75" thickBot="1" x14ac:dyDescent="0.3">
      <c r="B159" s="116"/>
      <c r="C159" s="103" t="s">
        <v>19</v>
      </c>
      <c r="D159" s="373" t="s">
        <v>20</v>
      </c>
      <c r="E159" s="103" t="str">
        <f>F19</f>
        <v>LANDET KVANTUM UKE 48</v>
      </c>
      <c r="F159" s="103" t="str">
        <f>G19</f>
        <v>LANDET KVANTUM T.O.M UKE 48</v>
      </c>
      <c r="G159" s="103" t="str">
        <f>I19</f>
        <v>RESTKVOTER</v>
      </c>
      <c r="H159" s="103" t="str">
        <f>J19</f>
        <v>LANDET KVANTUM T.O.M. UKE 48 2019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8" t="s">
        <v>5</v>
      </c>
      <c r="D160" s="370">
        <v>36085</v>
      </c>
      <c r="E160" s="293">
        <v>18.722999999999999</v>
      </c>
      <c r="F160" s="293">
        <v>30878.959309999998</v>
      </c>
      <c r="G160" s="293">
        <f>D160-F160</f>
        <v>5206.0406900000016</v>
      </c>
      <c r="H160" s="293">
        <v>21882.277620000001</v>
      </c>
      <c r="I160" s="44"/>
      <c r="J160" s="115"/>
      <c r="K160" s="117"/>
      <c r="L160" s="115"/>
      <c r="M160" s="115"/>
    </row>
    <row r="161" spans="1:13" ht="15" customHeight="1" thickBot="1" x14ac:dyDescent="0.3">
      <c r="B161" s="116"/>
      <c r="C161" s="111" t="s">
        <v>41</v>
      </c>
      <c r="D161" s="370">
        <v>100</v>
      </c>
      <c r="E161" s="293">
        <v>0.42099999999999999</v>
      </c>
      <c r="F161" s="293">
        <v>14.41225</v>
      </c>
      <c r="G161" s="293">
        <f>D161-F161</f>
        <v>85.58775</v>
      </c>
      <c r="H161" s="293">
        <v>29.333069999999999</v>
      </c>
      <c r="I161" s="44"/>
      <c r="J161" s="115"/>
      <c r="K161" s="117"/>
      <c r="L161" s="115"/>
      <c r="M161" s="115"/>
    </row>
    <row r="162" spans="1:13" ht="15" customHeight="1" thickBot="1" x14ac:dyDescent="0.3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3">
      <c r="A163" s="115"/>
      <c r="B163" s="116"/>
      <c r="C163" s="109" t="s">
        <v>52</v>
      </c>
      <c r="D163" s="372">
        <f>SUM(D160:D162)</f>
        <v>36219</v>
      </c>
      <c r="E163" s="295">
        <f>SUM(E160:E162)</f>
        <v>19.143999999999998</v>
      </c>
      <c r="F163" s="295">
        <f>SUM(F160:F162)</f>
        <v>30893.37156</v>
      </c>
      <c r="G163" s="295">
        <f>D163-F163</f>
        <v>5325.6284400000004</v>
      </c>
      <c r="H163" s="295">
        <f>SUM(H160:H162)</f>
        <v>21911.610690000001</v>
      </c>
      <c r="I163" s="44"/>
      <c r="J163" s="115"/>
      <c r="K163" s="117"/>
      <c r="L163" s="115"/>
      <c r="M163" s="115"/>
    </row>
    <row r="164" spans="1:13" ht="21" customHeight="1" thickBot="1" x14ac:dyDescent="0.3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3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00000000000001" customHeight="1" thickTop="1" x14ac:dyDescent="0.25">
      <c r="B166" s="379" t="s">
        <v>1</v>
      </c>
      <c r="C166" s="380"/>
      <c r="D166" s="380"/>
      <c r="E166" s="380"/>
      <c r="F166" s="380"/>
      <c r="G166" s="380"/>
      <c r="H166" s="380"/>
      <c r="I166" s="380"/>
      <c r="J166" s="380"/>
      <c r="K166" s="381"/>
      <c r="L166" s="186"/>
      <c r="M166" s="186"/>
    </row>
    <row r="167" spans="1:13" ht="6" customHeight="1" thickBot="1" x14ac:dyDescent="0.3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3">
      <c r="B168" s="29"/>
      <c r="C168" s="385" t="s">
        <v>2</v>
      </c>
      <c r="D168" s="386"/>
      <c r="E168" s="385" t="s">
        <v>53</v>
      </c>
      <c r="F168" s="386"/>
      <c r="G168" s="385" t="s">
        <v>54</v>
      </c>
      <c r="H168" s="386"/>
      <c r="I168" s="81"/>
      <c r="J168" s="81"/>
      <c r="K168" s="30"/>
      <c r="L168" s="140"/>
      <c r="M168" s="140"/>
    </row>
    <row r="169" spans="1:13" ht="14.25" customHeight="1" x14ac:dyDescent="0.2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2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2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" customHeight="1" thickBot="1" x14ac:dyDescent="0.3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" customHeight="1" thickBot="1" x14ac:dyDescent="0.3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2.95" customHeight="1" x14ac:dyDescent="0.2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2.95" customHeight="1" x14ac:dyDescent="0.2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3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x14ac:dyDescent="0.25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186"/>
      <c r="M177" s="186"/>
    </row>
    <row r="178" spans="1:13" ht="4.5" customHeight="1" thickBot="1" x14ac:dyDescent="0.3">
      <c r="B178" s="54"/>
      <c r="C178" s="84"/>
      <c r="D178" s="84"/>
      <c r="E178" s="84"/>
      <c r="F178" s="84"/>
      <c r="G178" s="84"/>
      <c r="H178" s="84"/>
      <c r="I178" s="84"/>
      <c r="J178" s="84"/>
      <c r="K178" s="55"/>
      <c r="L178" s="84"/>
      <c r="M178" s="84"/>
    </row>
    <row r="179" spans="1:13" ht="48" thickBot="1" x14ac:dyDescent="0.3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48</v>
      </c>
      <c r="G179" s="103" t="str">
        <f>G19</f>
        <v>LANDET KVANTUM T.O.M UKE 48</v>
      </c>
      <c r="H179" s="103" t="str">
        <f>I19</f>
        <v>RESTKVOTER</v>
      </c>
      <c r="I179" s="103" t="str">
        <f>J19</f>
        <v>LANDET KVANTUM T.O.M. UKE 48 2019</v>
      </c>
      <c r="J179" s="140"/>
      <c r="K179" s="30"/>
      <c r="L179" s="140"/>
      <c r="M179" s="140"/>
    </row>
    <row r="180" spans="1:13" ht="14.1" customHeight="1" x14ac:dyDescent="0.2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96">
        <f>F181+F182+F183+F184</f>
        <v>28.414439999999999</v>
      </c>
      <c r="G180" s="296">
        <f t="shared" si="11"/>
        <v>29155.94355</v>
      </c>
      <c r="H180" s="296">
        <f t="shared" si="11"/>
        <v>1133.0564499999996</v>
      </c>
      <c r="I180" s="296">
        <f>SUM(I181:I184)</f>
        <v>40622.223160000001</v>
      </c>
      <c r="J180" s="78"/>
      <c r="K180" s="56"/>
      <c r="L180" s="188"/>
      <c r="M180" s="188"/>
    </row>
    <row r="181" spans="1:13" ht="14.1" customHeight="1" x14ac:dyDescent="0.25">
      <c r="B181" s="49"/>
      <c r="C181" s="264" t="s">
        <v>72</v>
      </c>
      <c r="D181" s="258">
        <v>16288</v>
      </c>
      <c r="E181" s="258">
        <v>18521</v>
      </c>
      <c r="F181" s="297"/>
      <c r="G181" s="297">
        <v>20216.307430000001</v>
      </c>
      <c r="H181" s="297">
        <f t="shared" ref="H181:H186" si="12">E181-G181</f>
        <v>-1695.3074300000007</v>
      </c>
      <c r="I181" s="297">
        <v>29389.384730000002</v>
      </c>
      <c r="J181" s="78"/>
      <c r="K181" s="56"/>
      <c r="L181" s="188"/>
      <c r="M181" s="188"/>
    </row>
    <row r="182" spans="1:13" ht="14.1" customHeight="1" x14ac:dyDescent="0.25">
      <c r="B182" s="49"/>
      <c r="C182" s="105" t="s">
        <v>11</v>
      </c>
      <c r="D182" s="258">
        <v>4239</v>
      </c>
      <c r="E182" s="258">
        <v>4820</v>
      </c>
      <c r="F182" s="297"/>
      <c r="G182" s="297">
        <v>2777.9040799999998</v>
      </c>
      <c r="H182" s="297">
        <f t="shared" si="12"/>
        <v>2042.0959200000002</v>
      </c>
      <c r="I182" s="297">
        <v>4024.2658099999999</v>
      </c>
      <c r="J182" s="78"/>
      <c r="K182" s="56"/>
      <c r="L182" s="188"/>
      <c r="M182" s="188"/>
    </row>
    <row r="183" spans="1:13" ht="14.1" customHeight="1" x14ac:dyDescent="0.25">
      <c r="B183" s="49"/>
      <c r="C183" s="105" t="s">
        <v>47</v>
      </c>
      <c r="D183" s="258">
        <v>1561</v>
      </c>
      <c r="E183" s="258">
        <v>1617</v>
      </c>
      <c r="F183" s="297">
        <v>26.457239999999999</v>
      </c>
      <c r="G183" s="297">
        <v>2618.15753</v>
      </c>
      <c r="H183" s="297">
        <f t="shared" si="12"/>
        <v>-1001.15753</v>
      </c>
      <c r="I183" s="297">
        <v>3364.3650699999998</v>
      </c>
      <c r="J183" s="78"/>
      <c r="K183" s="56"/>
      <c r="L183" s="188"/>
      <c r="M183" s="188"/>
    </row>
    <row r="184" spans="1:13" ht="14.1" customHeight="1" thickBot="1" x14ac:dyDescent="0.3">
      <c r="B184" s="49"/>
      <c r="C184" s="275" t="s">
        <v>101</v>
      </c>
      <c r="D184" s="276">
        <v>5124</v>
      </c>
      <c r="E184" s="276">
        <v>5331</v>
      </c>
      <c r="F184" s="298">
        <v>1.9572000000000001</v>
      </c>
      <c r="G184" s="298">
        <v>3543.5745099999999</v>
      </c>
      <c r="H184" s="298">
        <f t="shared" si="12"/>
        <v>1787.4254900000001</v>
      </c>
      <c r="I184" s="298">
        <v>3844.2075500000001</v>
      </c>
      <c r="J184" s="78"/>
      <c r="K184" s="56"/>
      <c r="L184" s="188"/>
      <c r="M184" s="188"/>
    </row>
    <row r="185" spans="1:13" ht="14.1" customHeight="1" thickBot="1" x14ac:dyDescent="0.3">
      <c r="B185" s="49"/>
      <c r="C185" s="108" t="s">
        <v>38</v>
      </c>
      <c r="D185" s="259">
        <v>5500</v>
      </c>
      <c r="E185" s="259">
        <v>5500</v>
      </c>
      <c r="F185" s="299"/>
      <c r="G185" s="299">
        <v>3890.3952800000002</v>
      </c>
      <c r="H185" s="299">
        <f t="shared" si="12"/>
        <v>1609.6047199999998</v>
      </c>
      <c r="I185" s="299">
        <v>4791.4016899999997</v>
      </c>
      <c r="J185" s="78"/>
      <c r="K185" s="56"/>
      <c r="L185" s="188"/>
      <c r="M185" s="188"/>
    </row>
    <row r="186" spans="1:13" ht="14.1" customHeight="1" x14ac:dyDescent="0.25">
      <c r="B186" s="49"/>
      <c r="C186" s="104" t="s">
        <v>17</v>
      </c>
      <c r="D186" s="209">
        <v>8000</v>
      </c>
      <c r="E186" s="209">
        <v>8000</v>
      </c>
      <c r="F186" s="296">
        <f>F187+F188</f>
        <v>24.01643</v>
      </c>
      <c r="G186" s="296">
        <f>G187+G188</f>
        <v>5529.0152399999997</v>
      </c>
      <c r="H186" s="296">
        <f t="shared" si="12"/>
        <v>2470.9847600000003</v>
      </c>
      <c r="I186" s="296">
        <f>I187+I188</f>
        <v>3661.2163</v>
      </c>
      <c r="J186" s="78"/>
      <c r="K186" s="56"/>
      <c r="L186" s="188"/>
      <c r="M186" s="188"/>
    </row>
    <row r="187" spans="1:13" ht="14.1" customHeight="1" x14ac:dyDescent="0.25">
      <c r="B187" s="49"/>
      <c r="C187" s="105" t="s">
        <v>29</v>
      </c>
      <c r="D187" s="258"/>
      <c r="E187" s="258"/>
      <c r="F187" s="297"/>
      <c r="G187" s="297">
        <v>779.58370000000002</v>
      </c>
      <c r="H187" s="297"/>
      <c r="I187" s="297">
        <v>398.67167000000001</v>
      </c>
      <c r="J187" s="78"/>
      <c r="K187" s="56"/>
      <c r="L187" s="188"/>
      <c r="M187" s="188"/>
    </row>
    <row r="188" spans="1:13" ht="14.1" customHeight="1" thickBot="1" x14ac:dyDescent="0.3">
      <c r="B188" s="49"/>
      <c r="C188" s="107" t="s">
        <v>48</v>
      </c>
      <c r="D188" s="211"/>
      <c r="E188" s="211"/>
      <c r="F188" s="300">
        <v>24.01643</v>
      </c>
      <c r="G188" s="300">
        <v>4749.4315399999996</v>
      </c>
      <c r="H188" s="300"/>
      <c r="I188" s="300">
        <v>3262.5446299999999</v>
      </c>
      <c r="J188" s="81"/>
      <c r="K188" s="56"/>
      <c r="L188" s="188"/>
      <c r="M188" s="188"/>
    </row>
    <row r="189" spans="1:13" ht="14.1" customHeight="1" thickBot="1" x14ac:dyDescent="0.3">
      <c r="B189" s="49"/>
      <c r="C189" s="108" t="s">
        <v>13</v>
      </c>
      <c r="D189" s="259">
        <v>10</v>
      </c>
      <c r="E189" s="259">
        <v>10</v>
      </c>
      <c r="F189" s="299"/>
      <c r="G189" s="299">
        <v>0.73904999999999998</v>
      </c>
      <c r="H189" s="299">
        <f>E189-G189</f>
        <v>9.2609499999999993</v>
      </c>
      <c r="I189" s="299">
        <v>0.77705000000000002</v>
      </c>
      <c r="J189" s="78"/>
      <c r="K189" s="56"/>
      <c r="L189" s="188"/>
      <c r="M189" s="188"/>
    </row>
    <row r="190" spans="1:13" ht="14.1" customHeight="1" thickBot="1" x14ac:dyDescent="0.3">
      <c r="B190" s="49"/>
      <c r="C190" s="106" t="s">
        <v>49</v>
      </c>
      <c r="D190" s="210"/>
      <c r="E190" s="210"/>
      <c r="F190" s="301">
        <v>7.1849999999999997E-2</v>
      </c>
      <c r="G190" s="301">
        <v>81.560649999999995</v>
      </c>
      <c r="H190" s="301">
        <f>E190-G190</f>
        <v>-81.560649999999995</v>
      </c>
      <c r="I190" s="301">
        <v>66.507509999999996</v>
      </c>
      <c r="J190" s="78"/>
      <c r="K190" s="56"/>
      <c r="L190" s="188"/>
      <c r="M190" s="188"/>
    </row>
    <row r="191" spans="1:13" ht="16.5" thickBot="1" x14ac:dyDescent="0.3">
      <c r="A191" s="3"/>
      <c r="B191" s="29"/>
      <c r="C191" s="109" t="s">
        <v>9</v>
      </c>
      <c r="D191" s="183">
        <f>D180+D185+D186+D189</f>
        <v>40722</v>
      </c>
      <c r="E191" s="375">
        <f>E180+E185+E186+E189</f>
        <v>43799</v>
      </c>
      <c r="F191" s="374">
        <f>F180+F185+F186+F189+F190</f>
        <v>52.502719999999997</v>
      </c>
      <c r="G191" s="374">
        <f>G180+G185+G186+G189+G190</f>
        <v>38657.653769999997</v>
      </c>
      <c r="H191" s="374">
        <f>H180+H185+H186+H189+H190</f>
        <v>5141.3462299999992</v>
      </c>
      <c r="I191" s="374">
        <f>I180+I185+I186+I189+I190</f>
        <v>49142.12571</v>
      </c>
      <c r="J191" s="174"/>
      <c r="K191" s="56"/>
      <c r="L191" s="188"/>
      <c r="M191" s="188"/>
    </row>
    <row r="192" spans="1:13" ht="14.1" customHeight="1" x14ac:dyDescent="0.2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" customHeight="1" x14ac:dyDescent="0.2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.75" thickBot="1" x14ac:dyDescent="0.3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" customHeight="1" thickTop="1" x14ac:dyDescent="0.25"/>
    <row r="196" spans="1:13" s="40" customFormat="1" ht="17.100000000000001" customHeight="1" thickBot="1" x14ac:dyDescent="0.3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00000000000001" customHeight="1" thickTop="1" x14ac:dyDescent="0.25">
      <c r="B197" s="379" t="s">
        <v>1</v>
      </c>
      <c r="C197" s="380"/>
      <c r="D197" s="380"/>
      <c r="E197" s="380"/>
      <c r="F197" s="380"/>
      <c r="G197" s="380"/>
      <c r="H197" s="380"/>
      <c r="I197" s="380"/>
      <c r="J197" s="380"/>
      <c r="K197" s="381"/>
      <c r="L197" s="186"/>
      <c r="M197" s="186"/>
    </row>
    <row r="198" spans="1:13" ht="6" customHeight="1" thickBot="1" x14ac:dyDescent="0.3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" customHeight="1" thickBot="1" x14ac:dyDescent="0.3">
      <c r="B199" s="70"/>
      <c r="C199" s="385" t="s">
        <v>2</v>
      </c>
      <c r="D199" s="386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2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" customHeight="1" x14ac:dyDescent="0.2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" customHeight="1" thickBot="1" x14ac:dyDescent="0.3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" customHeight="1" thickBot="1" x14ac:dyDescent="0.3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2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2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" customHeight="1" thickBot="1" x14ac:dyDescent="0.3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00000000000001" customHeight="1" x14ac:dyDescent="0.25">
      <c r="B207" s="382" t="s">
        <v>8</v>
      </c>
      <c r="C207" s="383"/>
      <c r="D207" s="383"/>
      <c r="E207" s="383"/>
      <c r="F207" s="383"/>
      <c r="G207" s="383"/>
      <c r="H207" s="383"/>
      <c r="I207" s="383"/>
      <c r="J207" s="383"/>
      <c r="K207" s="384"/>
      <c r="L207" s="186"/>
      <c r="M207" s="186"/>
    </row>
    <row r="208" spans="1:13" ht="6" customHeight="1" thickBot="1" x14ac:dyDescent="0.3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3">
      <c r="B209" s="80"/>
      <c r="C209" s="103" t="s">
        <v>19</v>
      </c>
      <c r="D209" s="110" t="s">
        <v>20</v>
      </c>
      <c r="E209" s="103" t="str">
        <f>F19</f>
        <v>LANDET KVANTUM UKE 48</v>
      </c>
      <c r="F209" s="103" t="str">
        <f>G19</f>
        <v>LANDET KVANTUM T.O.M UKE 48</v>
      </c>
      <c r="G209" s="103" t="str">
        <f>I19</f>
        <v>RESTKVOTER</v>
      </c>
      <c r="H209" s="103" t="str">
        <f>J19</f>
        <v>LANDET KVANTUM T.O.M. UKE 48 2019</v>
      </c>
      <c r="I209" s="78"/>
      <c r="J209" s="78"/>
      <c r="K209" s="69"/>
      <c r="L209" s="115"/>
      <c r="M209" s="115"/>
    </row>
    <row r="210" spans="2:13" s="94" customFormat="1" ht="14.1" customHeight="1" thickBot="1" x14ac:dyDescent="0.3">
      <c r="B210" s="91"/>
      <c r="C210" s="108" t="s">
        <v>51</v>
      </c>
      <c r="D210" s="180">
        <f>D200-D211-D212</f>
        <v>700</v>
      </c>
      <c r="E210" s="180">
        <v>1.96706</v>
      </c>
      <c r="F210" s="180">
        <v>598.49847999999997</v>
      </c>
      <c r="G210" s="293">
        <f>D210-F210</f>
        <v>101.50152000000003</v>
      </c>
      <c r="H210" s="180">
        <v>1080.55755</v>
      </c>
      <c r="I210" s="92"/>
      <c r="J210" s="159"/>
      <c r="K210" s="93"/>
      <c r="L210" s="97"/>
      <c r="M210" s="97"/>
    </row>
    <row r="211" spans="2:13" ht="14.1" customHeight="1" thickBot="1" x14ac:dyDescent="0.3">
      <c r="B211" s="80"/>
      <c r="C211" s="111" t="s">
        <v>45</v>
      </c>
      <c r="D211" s="180">
        <v>1370</v>
      </c>
      <c r="E211" s="180">
        <v>1.65455</v>
      </c>
      <c r="F211" s="180">
        <v>1609.5217299999999</v>
      </c>
      <c r="G211" s="293">
        <f t="shared" ref="G211:G213" si="13">D211-F211</f>
        <v>-239.52172999999993</v>
      </c>
      <c r="H211" s="180">
        <v>3198.9169000000002</v>
      </c>
      <c r="I211" s="102"/>
      <c r="J211" s="102"/>
      <c r="K211" s="69"/>
      <c r="L211" s="115"/>
      <c r="M211" s="115"/>
    </row>
    <row r="212" spans="2:13" s="94" customFormat="1" ht="14.1" customHeight="1" thickBot="1" x14ac:dyDescent="0.3">
      <c r="B212" s="91"/>
      <c r="C212" s="106" t="s">
        <v>36</v>
      </c>
      <c r="D212" s="181">
        <v>50</v>
      </c>
      <c r="E212" s="181"/>
      <c r="F212" s="181">
        <v>3.32992</v>
      </c>
      <c r="G212" s="293">
        <f t="shared" si="13"/>
        <v>46.670079999999999</v>
      </c>
      <c r="H212" s="181">
        <v>6.3573399999999998</v>
      </c>
      <c r="I212" s="92"/>
      <c r="J212" s="159"/>
      <c r="K212" s="93"/>
      <c r="L212" s="97"/>
      <c r="M212" s="97"/>
    </row>
    <row r="213" spans="2:13" s="94" customFormat="1" ht="14.1" customHeight="1" thickBot="1" x14ac:dyDescent="0.3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181">
        <v>4.3623799999999999</v>
      </c>
      <c r="I213" s="88"/>
      <c r="J213" s="88"/>
      <c r="K213" s="89"/>
      <c r="L213" s="189"/>
      <c r="M213" s="189"/>
    </row>
    <row r="214" spans="2:13" ht="16.5" thickBot="1" x14ac:dyDescent="0.3">
      <c r="B214" s="80"/>
      <c r="C214" s="109" t="s">
        <v>52</v>
      </c>
      <c r="D214" s="182">
        <f>D200</f>
        <v>2120</v>
      </c>
      <c r="E214" s="295">
        <f>SUM(E210:E213)</f>
        <v>3.62161</v>
      </c>
      <c r="F214" s="295">
        <f>SUM(F210:F213)</f>
        <v>2213.4535599999999</v>
      </c>
      <c r="G214" s="295">
        <f>D214-F214</f>
        <v>-93.453559999999925</v>
      </c>
      <c r="H214" s="295">
        <f>H210+H211+H212+H213</f>
        <v>4290.1941699999988</v>
      </c>
      <c r="I214" s="78"/>
      <c r="J214" s="78"/>
      <c r="K214" s="69"/>
      <c r="L214" s="115"/>
      <c r="M214" s="115"/>
    </row>
    <row r="215" spans="2:13" s="68" customFormat="1" ht="9" customHeight="1" x14ac:dyDescent="0.2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" customHeight="1" thickBot="1" x14ac:dyDescent="0.3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" customHeight="1" thickTop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" customHeight="1" x14ac:dyDescent="0.2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" customHeight="1" x14ac:dyDescent="0.2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" customHeight="1" x14ac:dyDescent="0.2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00000000000001" customHeight="1" thickBot="1" x14ac:dyDescent="0.3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00000000000001" customHeight="1" thickTop="1" x14ac:dyDescent="0.25">
      <c r="B225" s="379" t="s">
        <v>1</v>
      </c>
      <c r="C225" s="380"/>
      <c r="D225" s="380"/>
      <c r="E225" s="380"/>
      <c r="F225" s="380"/>
      <c r="G225" s="380"/>
      <c r="H225" s="380"/>
      <c r="I225" s="380"/>
      <c r="J225" s="380"/>
      <c r="K225" s="381"/>
      <c r="L225" s="186"/>
      <c r="M225" s="186"/>
    </row>
    <row r="226" spans="2:13" ht="6" customHeight="1" thickBot="1" x14ac:dyDescent="0.3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" customHeight="1" thickBot="1" x14ac:dyDescent="0.3">
      <c r="B227" s="139"/>
      <c r="C227" s="385" t="s">
        <v>2</v>
      </c>
      <c r="D227" s="386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2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2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" customHeight="1" thickBot="1" x14ac:dyDescent="0.3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" customHeight="1" thickBot="1" x14ac:dyDescent="0.3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2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3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00000000000001" customHeight="1" x14ac:dyDescent="0.25">
      <c r="B234" s="382" t="s">
        <v>8</v>
      </c>
      <c r="C234" s="383"/>
      <c r="D234" s="383"/>
      <c r="E234" s="383"/>
      <c r="F234" s="383"/>
      <c r="G234" s="383"/>
      <c r="H234" s="383"/>
      <c r="I234" s="383"/>
      <c r="J234" s="383"/>
      <c r="K234" s="384"/>
      <c r="L234" s="186"/>
      <c r="M234" s="186"/>
    </row>
    <row r="235" spans="2:13" ht="6" customHeight="1" thickBot="1" x14ac:dyDescent="0.3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3">
      <c r="B236" s="80"/>
      <c r="C236" s="281" t="s">
        <v>86</v>
      </c>
      <c r="D236" s="282" t="s">
        <v>87</v>
      </c>
      <c r="E236" s="281" t="str">
        <f>E209</f>
        <v>LANDET KVANTUM UKE 48</v>
      </c>
      <c r="F236" s="281" t="str">
        <f>F209</f>
        <v>LANDET KVANTUM T.O.M UKE 48</v>
      </c>
      <c r="G236" s="302" t="s">
        <v>62</v>
      </c>
      <c r="H236" s="281" t="str">
        <f>H209</f>
        <v>LANDET KVANTUM T.O.M. UKE 48 2019</v>
      </c>
      <c r="J236" s="78"/>
      <c r="K236" s="117"/>
      <c r="L236" s="115"/>
      <c r="M236" s="115"/>
    </row>
    <row r="237" spans="2:13" s="94" customFormat="1" ht="14.1" customHeight="1" thickBot="1" x14ac:dyDescent="0.3">
      <c r="B237" s="158"/>
      <c r="C237" s="108" t="s">
        <v>88</v>
      </c>
      <c r="D237" s="411">
        <v>1900</v>
      </c>
      <c r="E237" s="305">
        <f>SUM(E238:E239)</f>
        <v>0</v>
      </c>
      <c r="F237" s="305">
        <f>SUM(F238:F239)</f>
        <v>1914.9664299999999</v>
      </c>
      <c r="G237" s="408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" customHeight="1" thickBot="1" x14ac:dyDescent="0.3">
      <c r="B238" s="158"/>
      <c r="C238" s="283" t="s">
        <v>78</v>
      </c>
      <c r="D238" s="412"/>
      <c r="E238" s="306"/>
      <c r="F238" s="306">
        <v>1556.17669</v>
      </c>
      <c r="G238" s="409"/>
      <c r="H238" s="306">
        <v>1221.97955</v>
      </c>
      <c r="J238" s="159"/>
      <c r="K238" s="93"/>
      <c r="L238" s="97"/>
      <c r="M238" s="97"/>
    </row>
    <row r="239" spans="2:13" s="94" customFormat="1" ht="14.1" customHeight="1" thickBot="1" x14ac:dyDescent="0.3">
      <c r="B239" s="158"/>
      <c r="C239" s="283" t="s">
        <v>79</v>
      </c>
      <c r="D239" s="413"/>
      <c r="E239" s="307"/>
      <c r="F239" s="307">
        <v>358.78973999999999</v>
      </c>
      <c r="G239" s="410"/>
      <c r="H239" s="307">
        <v>373.17579999999998</v>
      </c>
      <c r="J239" s="159"/>
      <c r="K239" s="93"/>
      <c r="L239" s="97"/>
      <c r="M239" s="97"/>
    </row>
    <row r="240" spans="2:13" s="94" customFormat="1" ht="14.1" customHeight="1" thickBot="1" x14ac:dyDescent="0.3">
      <c r="B240" s="158"/>
      <c r="C240" s="108" t="s">
        <v>89</v>
      </c>
      <c r="D240" s="411">
        <v>1624</v>
      </c>
      <c r="E240" s="305">
        <f>SUM(E241:E242)</f>
        <v>0</v>
      </c>
      <c r="F240" s="305">
        <f>SUM(F241:F242)</f>
        <v>1675.0047500000001</v>
      </c>
      <c r="G240" s="408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" customHeight="1" thickBot="1" x14ac:dyDescent="0.3">
      <c r="B241" s="158"/>
      <c r="C241" s="283" t="s">
        <v>78</v>
      </c>
      <c r="D241" s="412"/>
      <c r="E241" s="306"/>
      <c r="F241" s="306">
        <v>1358</v>
      </c>
      <c r="G241" s="409"/>
      <c r="H241" s="306">
        <v>1037.3317099999999</v>
      </c>
      <c r="J241" s="159"/>
      <c r="K241" s="93"/>
      <c r="L241" s="97"/>
      <c r="M241" s="97"/>
    </row>
    <row r="242" spans="2:13" s="94" customFormat="1" ht="14.1" customHeight="1" thickBot="1" x14ac:dyDescent="0.3">
      <c r="B242" s="158"/>
      <c r="C242" s="283" t="s">
        <v>79</v>
      </c>
      <c r="D242" s="413"/>
      <c r="E242" s="307"/>
      <c r="F242" s="307">
        <v>317.00475</v>
      </c>
      <c r="G242" s="410"/>
      <c r="H242" s="307">
        <v>297.62959999999998</v>
      </c>
      <c r="J242" s="159"/>
      <c r="K242" s="93"/>
      <c r="L242" s="97"/>
      <c r="M242" s="97"/>
    </row>
    <row r="243" spans="2:13" s="94" customFormat="1" ht="14.1" customHeight="1" thickBot="1" x14ac:dyDescent="0.3">
      <c r="B243" s="158"/>
      <c r="C243" s="108" t="s">
        <v>90</v>
      </c>
      <c r="D243" s="411">
        <v>1624</v>
      </c>
      <c r="E243" s="305">
        <f>SUM(E244:E245)</f>
        <v>89.311199999999999</v>
      </c>
      <c r="F243" s="305">
        <f>SUM(F244:F245)</f>
        <v>1146.18886</v>
      </c>
      <c r="G243" s="408">
        <f>D243-F243</f>
        <v>477.81114000000002</v>
      </c>
      <c r="H243" s="305">
        <f>SUM(H244:H245)</f>
        <v>965.34607000000005</v>
      </c>
      <c r="J243" s="159"/>
      <c r="K243" s="93"/>
      <c r="L243" s="97"/>
      <c r="M243" s="97"/>
    </row>
    <row r="244" spans="2:13" s="94" customFormat="1" ht="14.1" customHeight="1" thickBot="1" x14ac:dyDescent="0.3">
      <c r="B244" s="158"/>
      <c r="C244" s="283" t="s">
        <v>78</v>
      </c>
      <c r="D244" s="412"/>
      <c r="E244" s="378">
        <v>74.626000000000005</v>
      </c>
      <c r="F244" s="378">
        <v>915.14377999999999</v>
      </c>
      <c r="G244" s="409"/>
      <c r="H244" s="378">
        <v>722.33456999999999</v>
      </c>
      <c r="J244" s="159"/>
      <c r="K244" s="93"/>
      <c r="L244" s="97"/>
      <c r="M244" s="97"/>
    </row>
    <row r="245" spans="2:13" s="94" customFormat="1" ht="14.1" customHeight="1" thickBot="1" x14ac:dyDescent="0.3">
      <c r="B245" s="158"/>
      <c r="C245" s="283" t="s">
        <v>79</v>
      </c>
      <c r="D245" s="413"/>
      <c r="E245" s="376">
        <v>14.6852</v>
      </c>
      <c r="F245" s="376">
        <v>231.04508000000001</v>
      </c>
      <c r="G245" s="410"/>
      <c r="H245" s="376">
        <v>243.01150000000001</v>
      </c>
      <c r="J245" s="159"/>
      <c r="K245" s="93"/>
      <c r="L245" s="97"/>
      <c r="M245" s="97"/>
    </row>
    <row r="246" spans="2:13" s="94" customFormat="1" ht="14.1" customHeight="1" thickBot="1" x14ac:dyDescent="0.3">
      <c r="B246" s="87"/>
      <c r="C246" s="106" t="s">
        <v>56</v>
      </c>
      <c r="D246" s="284"/>
      <c r="E246" s="377"/>
      <c r="F246" s="377"/>
      <c r="G246" s="303"/>
      <c r="H246" s="377"/>
      <c r="J246" s="88"/>
      <c r="K246" s="89"/>
      <c r="L246" s="189"/>
      <c r="M246" s="189"/>
    </row>
    <row r="247" spans="2:13" ht="16.5" thickBot="1" x14ac:dyDescent="0.3">
      <c r="B247" s="80"/>
      <c r="C247" s="109" t="s">
        <v>52</v>
      </c>
      <c r="D247" s="285">
        <f>SUM(D237:D246)</f>
        <v>5148</v>
      </c>
      <c r="E247" s="295">
        <f>E237+E240+E243+E246</f>
        <v>89.311199999999999</v>
      </c>
      <c r="F247" s="295">
        <f>F237+F240+F243+F246</f>
        <v>4736.1600399999998</v>
      </c>
      <c r="G247" s="304">
        <f>SUM(G237:G246)</f>
        <v>411.83996000000002</v>
      </c>
      <c r="H247" s="295">
        <f>H237+H240+H243+H246</f>
        <v>3895.4627299999997</v>
      </c>
      <c r="J247" s="78"/>
      <c r="K247" s="117"/>
      <c r="L247" s="115"/>
      <c r="M247" s="115"/>
    </row>
    <row r="248" spans="2:13" s="68" customFormat="1" ht="9" customHeight="1" x14ac:dyDescent="0.2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" customHeight="1" thickBot="1" x14ac:dyDescent="0.3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2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>
      <c r="G254" s="63"/>
    </row>
    <row r="255" spans="2:13" ht="14.1" hidden="1" customHeight="1" x14ac:dyDescent="0.25">
      <c r="F255" s="63"/>
    </row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40:G242"/>
    <mergeCell ref="G243:G245"/>
    <mergeCell ref="D240:D242"/>
    <mergeCell ref="D243:D245"/>
    <mergeCell ref="C227:D227"/>
    <mergeCell ref="B234:K234"/>
    <mergeCell ref="D237:D239"/>
    <mergeCell ref="G237:G239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C108:D108"/>
    <mergeCell ref="E108:F108"/>
    <mergeCell ref="G108:H108"/>
    <mergeCell ref="B116:K116"/>
    <mergeCell ref="B166:K166"/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48
&amp;"-,Normal"&amp;11(iht. motatte landings- og sluttsedler fra fiskesalgslagene; alle tallstørrelser i hele tonn)&amp;R01.12.2020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UKE_48_2020</vt:lpstr>
      <vt:lpstr>UKE_48_2020!Utskriftsområde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2020-10-27T13:16:02Z</cp:lastPrinted>
  <dcterms:created xsi:type="dcterms:W3CDTF">2011-07-06T12:13:20Z</dcterms:created>
  <dcterms:modified xsi:type="dcterms:W3CDTF">2020-12-01T13:33:21Z</dcterms:modified>
</cp:coreProperties>
</file>