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3040" windowHeight="10848" tabRatio="413"/>
  </bookViews>
  <sheets>
    <sheet name="UKE_28_2018" sheetId="1" r:id="rId1"/>
  </sheets>
  <definedNames>
    <definedName name="Z_14D440E4_F18A_4F78_9989_38C1B133222D_.wvu.Cols" localSheetId="0" hidden="1">UKE_28_2018!#REF!</definedName>
    <definedName name="Z_14D440E4_F18A_4F78_9989_38C1B133222D_.wvu.PrintArea" localSheetId="0" hidden="1">UKE_28_2018!$B$1:$M$244</definedName>
    <definedName name="Z_14D440E4_F18A_4F78_9989_38C1B133222D_.wvu.Rows" localSheetId="0" hidden="1">UKE_28_2018!$356:$1048576,UKE_28_2018!$245:$355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68" i="1" l="1"/>
  <c r="G133" i="1" l="1"/>
  <c r="F133" i="1"/>
  <c r="I133" i="1"/>
  <c r="G33" i="1" l="1"/>
  <c r="G34" i="1" l="1"/>
  <c r="G179" i="1" l="1"/>
  <c r="F179" i="1"/>
  <c r="F237" i="1"/>
  <c r="F32" i="1" l="1"/>
  <c r="G126" i="1" l="1"/>
  <c r="G125" i="1" s="1"/>
  <c r="H138" i="1" l="1"/>
  <c r="F25" i="1"/>
  <c r="G25" i="1"/>
  <c r="G32" i="1"/>
  <c r="J32" i="1"/>
  <c r="G30" i="1"/>
  <c r="F231" i="1" l="1"/>
  <c r="F234" i="1"/>
  <c r="F241" i="1" s="1"/>
  <c r="E241" i="1" l="1"/>
  <c r="D241" i="1"/>
  <c r="I237" i="1"/>
  <c r="G237" i="1"/>
  <c r="H237" i="1" s="1"/>
  <c r="I234" i="1"/>
  <c r="G234" i="1"/>
  <c r="I231" i="1"/>
  <c r="G231" i="1"/>
  <c r="H234" i="1" l="1"/>
  <c r="G241" i="1"/>
  <c r="I241" i="1"/>
  <c r="H231" i="1"/>
  <c r="H241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G24" i="1"/>
  <c r="E25" i="1"/>
  <c r="E24" i="1" s="1"/>
  <c r="D25" i="1"/>
  <c r="I23" i="1"/>
  <c r="I22" i="1"/>
  <c r="J21" i="1"/>
  <c r="G21" i="1"/>
  <c r="F21" i="1"/>
  <c r="E21" i="1"/>
  <c r="D21" i="1"/>
  <c r="H14" i="1"/>
  <c r="F14" i="1"/>
  <c r="D14" i="1"/>
  <c r="I34" i="1" l="1"/>
  <c r="I32" i="1" s="1"/>
  <c r="G42" i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F62" i="1"/>
  <c r="F68" i="1" s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0" i="1" s="1"/>
  <c r="G207" i="1"/>
  <c r="F207" i="1"/>
  <c r="G230" i="1" s="1"/>
  <c r="E207" i="1"/>
  <c r="F230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<sst xmlns="http://schemas.openxmlformats.org/spreadsheetml/2006/main" count="255" uniqueCount="128">
  <si>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</si>
  <si>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</si>
  <si>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</si>
  <si>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</si>
  <si>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</si>
  <si>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</si>
  <si>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</si>
  <si>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</si>
  <si>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</si>
  <si>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</si>
  <si>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</si>
  <si>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</si>
  <si>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</si>
  <si>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</si>
  <si>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</si>
  <si>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</si>
  <si>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</si>
  <si>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</si>
  <si>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</si>
  <si>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</si>
  <si>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</si>
  <si>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</si>
  <si>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</si>
  <si>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</si>
  <si>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</si>
  <si>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</si>
  <si>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</si>
  <si>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</si>
  <si>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</si>
  <si>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</si>
  <si>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</si>
  <si>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</si>
  <si>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</si>
  <si>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</si>
  <si>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</si>
  <si>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</si>
  <si>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</si>
  <si>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</si>
  <si>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</si>
  <si>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</si>
  <si>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</si>
  <si>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</si>
  <si>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</si>
  <si>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</si>
  <si>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</si>
  <si>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</si>
  <si>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</si>
  <si>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</si>
  <si>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</si>
  <si>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</si>
  <si>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</si>
  <si>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</si>
  <si>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</si>
  <si>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</si>
  <si>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</si>
  <si>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</si>
  <si>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</si>
  <si>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</si>
  <si>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</si>
  <si>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</si>
  <si>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</si>
  <si>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</si>
  <si>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</si>
  <si>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</si>
  <si>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</si>
  <si>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</si>
  <si>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</si>
  <si>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</si>
  <si>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</si>
  <si>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</si>
  <si>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</si>
  <si>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</si>
  <si>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</si>
  <si>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</si>
  <si>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</si>
  <si>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</si>
  <si>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</si>
  <si>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</si>
  <si>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</si>
  <si>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</si>
  <si>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</si>
  <si>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</si>
  <si>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</si>
  <si>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</si>
  <si>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</si>
  <si>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</si>
  <si>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</si>
  <si>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</si>
  <si>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</si>
  <si>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</si>
  <si>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</si>
  <si>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</si>
  <si>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</si>
  <si>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</si>
  <si>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</si>
  <si>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</si>
  <si>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</si>
  <si>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</si>
  <si>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</si>
  <si>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</si>
  <si>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</si>
  <si>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</si>
  <si>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</si>
  <si>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</si>
  <si>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</si>
  <si>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</si>
  <si>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</si>
  <si>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</si>
  <si>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</si>
  <si>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</si>
  <si>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</si>
  <si>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</si>
  <si>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</si>
  <si>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</si>
  <si>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</si>
  <si>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</si>
  <si>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</si>
  <si>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</si>
  <si>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</si>
  <si>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</si>
  <si>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</si>
  <si>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</si>
  <si>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t>LANDET KVANTUM UKE 28</t>
  </si>
  <si>
    <t>LANDET KVANTUM T.O.M UKE 28</t>
  </si>
  <si>
    <t>LANDET KVANTUM T.O.M. UKE 28 2017</t>
  </si>
  <si>
    <r>
      <t xml:space="preserve">3 </t>
    </r>
    <r>
      <rPr>
        <sz val="9"/>
        <color theme="1"/>
        <rFont val="Calibri"/>
        <family val="2"/>
      </rPr>
      <t>Registrert rekreasjonsfiske utgjør 1 441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</si>
  <si>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</si>
  <si>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245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</si>
</sst>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5"/>
  <sheetViews>
    <sheetView showGridLines="0" showZeros="0" tabSelected="1" showRuler="0" view="pageLayout" zoomScaleNormal="115" workbookViewId="0">
      <selection activeCell="J68" sqref="J68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0.5546875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0" t="s">
        <v>119</v>
      </c>
      <c r="C2" s="441"/>
      <c r="D2" s="441"/>
      <c r="E2" s="441"/>
      <c r="F2" s="441"/>
      <c r="G2" s="441"/>
      <c r="H2" s="441"/>
      <c r="I2" s="441"/>
      <c r="J2" s="441"/>
      <c r="K2" s="442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104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91" t="s">
        <v>105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3" t="s">
        <v>106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91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3">
      <c r="B18" s="448" t="s">
        <v>8</v>
      </c>
      <c r="C18" s="449"/>
      <c r="D18" s="449"/>
      <c r="E18" s="449"/>
      <c r="F18" s="449"/>
      <c r="G18" s="449"/>
      <c r="H18" s="449"/>
      <c r="I18" s="449"/>
      <c r="J18" s="449"/>
      <c r="K18" s="450"/>
      <c r="L18" s="205"/>
      <c r="M18" s="205"/>
    </row>
    <row r="19" spans="1:13" ht="12" customHeight="1" thickBot="1" x14ac:dyDescent="0.35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7" t="s">
        <v>77</v>
      </c>
      <c r="E20" s="327" t="s">
        <v>74</v>
      </c>
      <c r="F20" s="327" t="s">
        <v>122</v>
      </c>
      <c r="G20" s="327" t="s">
        <v>123</v>
      </c>
      <c r="H20" s="328" t="s">
        <v>75</v>
      </c>
      <c r="I20" s="328" t="s">
        <v>64</v>
      </c>
      <c r="J20" s="329" t="s">
        <v>124</v>
      </c>
      <c r="K20" s="117"/>
      <c r="L20" s="4"/>
      <c r="M20" s="4"/>
    </row>
    <row r="21" spans="1:13" ht="14.1" customHeight="1" x14ac:dyDescent="0.3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912.19129999999996</v>
      </c>
      <c r="G21" s="330">
        <f>G22+G23</f>
        <v>53986.561099999999</v>
      </c>
      <c r="H21" s="330"/>
      <c r="I21" s="330">
        <f>I23+I22</f>
        <v>57351.438900000001</v>
      </c>
      <c r="J21" s="331">
        <f>J23+J22</f>
        <v>59516.351199999997</v>
      </c>
      <c r="K21" s="129"/>
      <c r="L21" s="157"/>
      <c r="M21" s="157"/>
    </row>
    <row r="22" spans="1:13" ht="14.1" customHeight="1" x14ac:dyDescent="0.3">
      <c r="B22" s="120"/>
      <c r="C22" s="260" t="s">
        <v>12</v>
      </c>
      <c r="D22" s="315">
        <v>109124</v>
      </c>
      <c r="E22" s="332">
        <v>110588</v>
      </c>
      <c r="F22" s="332">
        <v>904.35979999999995</v>
      </c>
      <c r="G22" s="332">
        <v>53644.282299999999</v>
      </c>
      <c r="H22" s="332"/>
      <c r="I22" s="332">
        <f>E22-G22</f>
        <v>56943.717700000001</v>
      </c>
      <c r="J22" s="333">
        <v>59206.023699999998</v>
      </c>
      <c r="K22" s="129"/>
      <c r="L22" s="157"/>
      <c r="M22" s="157"/>
    </row>
    <row r="23" spans="1:13" ht="14.1" customHeight="1" thickBot="1" x14ac:dyDescent="0.35">
      <c r="B23" s="120"/>
      <c r="C23" s="261" t="s">
        <v>11</v>
      </c>
      <c r="D23" s="326">
        <v>750</v>
      </c>
      <c r="E23" s="334">
        <v>750</v>
      </c>
      <c r="F23" s="334">
        <v>7.8315000000000001</v>
      </c>
      <c r="G23" s="334">
        <v>342.27879999999999</v>
      </c>
      <c r="H23" s="334"/>
      <c r="I23" s="332">
        <f>E23-G23</f>
        <v>407.72120000000001</v>
      </c>
      <c r="J23" s="333">
        <v>310.32749999999999</v>
      </c>
      <c r="K23" s="129"/>
      <c r="L23" s="157"/>
      <c r="M23" s="157"/>
    </row>
    <row r="24" spans="1:13" ht="14.1" customHeight="1" x14ac:dyDescent="0.3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1138.0359000000001</v>
      </c>
      <c r="G24" s="330">
        <f>G25+G31+G32</f>
        <v>206441.8132</v>
      </c>
      <c r="H24" s="330"/>
      <c r="I24" s="330">
        <f>I25+I31+I32</f>
        <v>20208.186800000003</v>
      </c>
      <c r="J24" s="331">
        <f>J25+J31+J32</f>
        <v>236859.50064999997</v>
      </c>
      <c r="K24" s="129"/>
      <c r="L24" s="157"/>
      <c r="M24" s="157"/>
    </row>
    <row r="25" spans="1:13" ht="15" customHeight="1" x14ac:dyDescent="0.3">
      <c r="A25" s="21"/>
      <c r="B25" s="130"/>
      <c r="C25" s="266" t="s">
        <v>92</v>
      </c>
      <c r="D25" s="316">
        <f>D26+D27+D28+D29+D30</f>
        <v>178564</v>
      </c>
      <c r="E25" s="336">
        <f>E26+E27+E28+E29+E30</f>
        <v>180746</v>
      </c>
      <c r="F25" s="336">
        <f>F26+F27+F28+F29</f>
        <v>675.85440000000006</v>
      </c>
      <c r="G25" s="336">
        <f>G26+G27+G28+G29</f>
        <v>164523.81390000001</v>
      </c>
      <c r="H25" s="336"/>
      <c r="I25" s="336">
        <f>I26+I27+I28+I29+I30</f>
        <v>16222.186100000003</v>
      </c>
      <c r="J25" s="337">
        <f>J26+J27+J28+J29+J30</f>
        <v>189550.58854999999</v>
      </c>
      <c r="K25" s="129"/>
      <c r="L25" s="157"/>
      <c r="M25" s="157"/>
    </row>
    <row r="26" spans="1:13" ht="14.1" customHeight="1" x14ac:dyDescent="0.3">
      <c r="A26" s="22"/>
      <c r="B26" s="131"/>
      <c r="C26" s="265" t="s">
        <v>22</v>
      </c>
      <c r="D26" s="317">
        <v>45392</v>
      </c>
      <c r="E26" s="338">
        <v>49760</v>
      </c>
      <c r="F26" s="338">
        <v>70.419399999999996</v>
      </c>
      <c r="G26" s="338">
        <v>50524.49</v>
      </c>
      <c r="H26" s="338">
        <v>688</v>
      </c>
      <c r="I26" s="338">
        <f>E26-G26+H26</f>
        <v>-76.489999999997963</v>
      </c>
      <c r="J26" s="339">
        <v>48200.883600000001</v>
      </c>
      <c r="K26" s="129"/>
      <c r="L26" s="157"/>
      <c r="M26" s="157"/>
    </row>
    <row r="27" spans="1:13" ht="14.1" customHeight="1" x14ac:dyDescent="0.3">
      <c r="A27" s="22"/>
      <c r="B27" s="131"/>
      <c r="C27" s="265" t="s">
        <v>60</v>
      </c>
      <c r="D27" s="317">
        <v>44493</v>
      </c>
      <c r="E27" s="338">
        <v>44908</v>
      </c>
      <c r="F27" s="338">
        <v>86.991600000000005</v>
      </c>
      <c r="G27" s="338">
        <v>46818.937599999997</v>
      </c>
      <c r="H27" s="338">
        <v>1132</v>
      </c>
      <c r="I27" s="338">
        <f>E27-G27+H27</f>
        <v>-778.93759999999747</v>
      </c>
      <c r="J27" s="339">
        <v>50811.415099999998</v>
      </c>
      <c r="K27" s="129"/>
      <c r="L27" s="157"/>
      <c r="M27" s="157"/>
    </row>
    <row r="28" spans="1:13" ht="14.1" customHeight="1" x14ac:dyDescent="0.3">
      <c r="A28" s="22"/>
      <c r="B28" s="131"/>
      <c r="C28" s="265" t="s">
        <v>61</v>
      </c>
      <c r="D28" s="317">
        <v>42834</v>
      </c>
      <c r="E28" s="338">
        <v>41844</v>
      </c>
      <c r="F28" s="338">
        <v>238.8896</v>
      </c>
      <c r="G28" s="338">
        <v>39705.4516</v>
      </c>
      <c r="H28" s="338">
        <v>1640</v>
      </c>
      <c r="I28" s="338">
        <f>E28-G28+H28</f>
        <v>3778.5483999999997</v>
      </c>
      <c r="J28" s="339">
        <v>54942.578800000003</v>
      </c>
      <c r="K28" s="129"/>
      <c r="L28" s="157"/>
      <c r="M28" s="157"/>
    </row>
    <row r="29" spans="1:13" ht="14.1" customHeight="1" x14ac:dyDescent="0.3">
      <c r="A29" s="22"/>
      <c r="B29" s="131"/>
      <c r="C29" s="265" t="s">
        <v>93</v>
      </c>
      <c r="D29" s="317">
        <v>28645</v>
      </c>
      <c r="E29" s="338">
        <v>27034</v>
      </c>
      <c r="F29" s="338">
        <v>279.55380000000002</v>
      </c>
      <c r="G29" s="338">
        <v>27474.934700000002</v>
      </c>
      <c r="H29" s="338">
        <v>1537</v>
      </c>
      <c r="I29" s="338">
        <f>E29-G29+H29</f>
        <v>1096.0652999999984</v>
      </c>
      <c r="J29" s="339">
        <v>35595.711049999998</v>
      </c>
      <c r="K29" s="129"/>
      <c r="L29" s="157"/>
      <c r="M29" s="157"/>
    </row>
    <row r="30" spans="1:13" ht="14.1" customHeight="1" x14ac:dyDescent="0.3">
      <c r="A30" s="22"/>
      <c r="B30" s="131"/>
      <c r="C30" s="265" t="s">
        <v>94</v>
      </c>
      <c r="D30" s="317">
        <v>17200</v>
      </c>
      <c r="E30" s="338">
        <v>17200</v>
      </c>
      <c r="F30" s="338">
        <v>328</v>
      </c>
      <c r="G30" s="338">
        <f>SUM(H26:H29)</f>
        <v>4997</v>
      </c>
      <c r="H30" s="338"/>
      <c r="I30" s="338">
        <f>E30-G30</f>
        <v>12203</v>
      </c>
      <c r="J30" s="339"/>
      <c r="K30" s="129"/>
      <c r="L30" s="157"/>
      <c r="M30" s="157"/>
    </row>
    <row r="31" spans="1:13" ht="14.1" customHeight="1" x14ac:dyDescent="0.3">
      <c r="A31" s="23"/>
      <c r="B31" s="130"/>
      <c r="C31" s="266" t="s">
        <v>18</v>
      </c>
      <c r="D31" s="316">
        <v>28576</v>
      </c>
      <c r="E31" s="336">
        <v>29602</v>
      </c>
      <c r="F31" s="336">
        <v>405.18150000000003</v>
      </c>
      <c r="G31" s="336">
        <v>16214.999299999999</v>
      </c>
      <c r="H31" s="396"/>
      <c r="I31" s="396">
        <f>E31-G31</f>
        <v>13387.000700000001</v>
      </c>
      <c r="J31" s="417">
        <v>18295.4447</v>
      </c>
      <c r="K31" s="129"/>
      <c r="L31" s="157"/>
      <c r="M31" s="157"/>
    </row>
    <row r="32" spans="1:13" ht="14.1" customHeight="1" x14ac:dyDescent="0.3">
      <c r="A32" s="23"/>
      <c r="B32" s="130"/>
      <c r="C32" s="266" t="s">
        <v>95</v>
      </c>
      <c r="D32" s="316">
        <f>D33+D34</f>
        <v>21201</v>
      </c>
      <c r="E32" s="336">
        <f>E34+E33</f>
        <v>16302</v>
      </c>
      <c r="F32" s="336">
        <f>F33</f>
        <v>57</v>
      </c>
      <c r="G32" s="336">
        <f>G33</f>
        <v>25703</v>
      </c>
      <c r="H32" s="338"/>
      <c r="I32" s="396">
        <f>I33+I34</f>
        <v>-9401</v>
      </c>
      <c r="J32" s="417">
        <f>J33</f>
        <v>29013.467400000001</v>
      </c>
      <c r="K32" s="129"/>
      <c r="L32" s="157"/>
      <c r="M32" s="157"/>
    </row>
    <row r="33" spans="1:13" ht="14.1" customHeight="1" x14ac:dyDescent="0.3">
      <c r="A33" s="22"/>
      <c r="B33" s="131"/>
      <c r="C33" s="265" t="s">
        <v>10</v>
      </c>
      <c r="D33" s="317">
        <v>19101</v>
      </c>
      <c r="E33" s="338">
        <v>14202</v>
      </c>
      <c r="F33" s="338">
        <v>57</v>
      </c>
      <c r="G33" s="338">
        <f>31745-G37</f>
        <v>25703</v>
      </c>
      <c r="H33" s="338">
        <v>395</v>
      </c>
      <c r="I33" s="338">
        <f>E33-G33+H33</f>
        <v>-11106</v>
      </c>
      <c r="J33" s="339">
        <v>29013.467400000001</v>
      </c>
      <c r="K33" s="129"/>
      <c r="L33" s="157"/>
      <c r="M33" s="157"/>
    </row>
    <row r="34" spans="1:13" ht="14.1" customHeight="1" thickBot="1" x14ac:dyDescent="0.35">
      <c r="A34" s="22"/>
      <c r="B34" s="131"/>
      <c r="C34" s="340" t="s">
        <v>96</v>
      </c>
      <c r="D34" s="318">
        <v>2100</v>
      </c>
      <c r="E34" s="341">
        <v>2100</v>
      </c>
      <c r="F34" s="341">
        <v>28</v>
      </c>
      <c r="G34" s="341">
        <f>H33</f>
        <v>395</v>
      </c>
      <c r="H34" s="341"/>
      <c r="I34" s="341">
        <f>E34-G34</f>
        <v>1705</v>
      </c>
      <c r="J34" s="342"/>
      <c r="K34" s="129"/>
      <c r="L34" s="157"/>
      <c r="M34" s="157"/>
    </row>
    <row r="35" spans="1:13" ht="15.75" customHeight="1" thickBot="1" x14ac:dyDescent="0.35">
      <c r="B35" s="120"/>
      <c r="C35" s="174" t="s">
        <v>78</v>
      </c>
      <c r="D35" s="389">
        <v>4000</v>
      </c>
      <c r="E35" s="343">
        <v>4000</v>
      </c>
      <c r="F35" s="343"/>
      <c r="G35" s="343">
        <v>3936.2332000000001</v>
      </c>
      <c r="H35" s="343"/>
      <c r="I35" s="371">
        <f t="shared" ref="I35:I41" si="0">E35-G35</f>
        <v>63.766799999999876</v>
      </c>
      <c r="J35" s="372">
        <v>2761.4464499999999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9">
        <v>703</v>
      </c>
      <c r="E36" s="320">
        <v>703</v>
      </c>
      <c r="F36" s="320">
        <v>1.9995000000000001</v>
      </c>
      <c r="G36" s="320">
        <v>503.68669999999997</v>
      </c>
      <c r="H36" s="320"/>
      <c r="I36" s="371">
        <f t="shared" si="0"/>
        <v>199.31330000000003</v>
      </c>
      <c r="J36" s="418">
        <v>409.9316</v>
      </c>
      <c r="K36" s="129"/>
      <c r="L36" s="157"/>
      <c r="M36" s="157"/>
    </row>
    <row r="37" spans="1:13" ht="17.25" customHeight="1" thickBot="1" x14ac:dyDescent="0.35">
      <c r="B37" s="120"/>
      <c r="C37" s="174" t="s">
        <v>79</v>
      </c>
      <c r="D37" s="319">
        <v>3000</v>
      </c>
      <c r="E37" s="320">
        <v>3000</v>
      </c>
      <c r="F37" s="320"/>
      <c r="G37" s="320">
        <v>6042</v>
      </c>
      <c r="H37" s="370"/>
      <c r="I37" s="371">
        <f t="shared" si="0"/>
        <v>-3042</v>
      </c>
      <c r="J37" s="418"/>
      <c r="K37" s="129"/>
      <c r="L37" s="157"/>
      <c r="M37" s="157"/>
    </row>
    <row r="38" spans="1:13" ht="17.25" customHeight="1" thickBot="1" x14ac:dyDescent="0.35">
      <c r="B38" s="120"/>
      <c r="C38" s="174" t="s">
        <v>67</v>
      </c>
      <c r="D38" s="319">
        <v>7000</v>
      </c>
      <c r="E38" s="320">
        <v>7000</v>
      </c>
      <c r="F38" s="320">
        <v>13.7943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85</v>
      </c>
      <c r="D39" s="319">
        <v>3000</v>
      </c>
      <c r="E39" s="320">
        <v>3000</v>
      </c>
      <c r="F39" s="320">
        <v>2.3340000000000001</v>
      </c>
      <c r="G39" s="320">
        <v>1078.8693000000001</v>
      </c>
      <c r="H39" s="320"/>
      <c r="I39" s="371">
        <f t="shared" si="0"/>
        <v>1921.1306999999999</v>
      </c>
      <c r="J39" s="418"/>
      <c r="K39" s="129"/>
      <c r="L39" s="157"/>
      <c r="M39" s="157"/>
    </row>
    <row r="40" spans="1:13" ht="17.25" customHeight="1" thickBot="1" x14ac:dyDescent="0.35">
      <c r="B40" s="120"/>
      <c r="C40" s="174" t="s">
        <v>97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9">
        <v>0</v>
      </c>
      <c r="E41" s="320"/>
      <c r="F41" s="320"/>
      <c r="G41" s="320">
        <v>297</v>
      </c>
      <c r="H41" s="320"/>
      <c r="I41" s="371">
        <f t="shared" si="0"/>
        <v>-297</v>
      </c>
      <c r="J41" s="418">
        <v>301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2068.355</v>
      </c>
      <c r="G42" s="322">
        <f>G21+G24+G35+G36+G37+G38+G39+G41</f>
        <v>279286.16350000002</v>
      </c>
      <c r="H42" s="196">
        <f>H26+H27+H28+H29+H33</f>
        <v>5392</v>
      </c>
      <c r="I42" s="302">
        <f>I21+I24+I35+I36+I37+I38+I39+I40+I41</f>
        <v>76904.83649999999</v>
      </c>
      <c r="J42" s="197">
        <f>J21+J24+J35+J36+J37+J38+J39+J40+J41</f>
        <v>306848.22989999998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120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121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125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48" t="s">
        <v>8</v>
      </c>
      <c r="C57" s="449"/>
      <c r="D57" s="449"/>
      <c r="E57" s="449"/>
      <c r="F57" s="449"/>
      <c r="G57" s="449"/>
      <c r="H57" s="449"/>
      <c r="I57" s="449"/>
      <c r="J57" s="449"/>
      <c r="K57" s="450"/>
      <c r="L57" s="205"/>
      <c r="M57" s="205"/>
    </row>
    <row r="58" spans="2:13" s="3" customFormat="1" ht="63" thickBot="1" x14ac:dyDescent="0.35">
      <c r="B58" s="143"/>
      <c r="C58" s="411" t="s">
        <v>19</v>
      </c>
      <c r="D58" s="412" t="s">
        <v>20</v>
      </c>
      <c r="E58" s="328" t="str">
        <f>F20</f>
        <v>LANDET KVANTUM UKE 28</v>
      </c>
      <c r="F58" s="328" t="str">
        <f>G20</f>
        <v>LANDET KVANTUM T.O.M UKE 28</v>
      </c>
      <c r="G58" s="328" t="str">
        <f>I20</f>
        <v>RESTKVOTER</v>
      </c>
      <c r="H58" s="329" t="str">
        <f>J20</f>
        <v>LANDET KVANTUM T.O.M. UKE 28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3" t="s">
        <v>32</v>
      </c>
      <c r="D59" s="457">
        <v>5346</v>
      </c>
      <c r="E59" s="330">
        <v>62</v>
      </c>
      <c r="F59" s="330">
        <v>823</v>
      </c>
      <c r="G59" s="459">
        <f>D59-F59-F60</f>
        <v>3395</v>
      </c>
      <c r="H59" s="381">
        <v>701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58"/>
      <c r="E60" s="419">
        <v>121</v>
      </c>
      <c r="F60" s="419">
        <v>1128</v>
      </c>
      <c r="G60" s="460"/>
      <c r="H60" s="350">
        <v>908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76</v>
      </c>
      <c r="D61" s="410">
        <v>200</v>
      </c>
      <c r="E61" s="420">
        <v>2</v>
      </c>
      <c r="F61" s="420">
        <v>57</v>
      </c>
      <c r="G61" s="390">
        <f>D61-F61</f>
        <v>143</v>
      </c>
      <c r="H61" s="301">
        <v>40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3" t="s">
        <v>57</v>
      </c>
      <c r="D62" s="232">
        <v>8019</v>
      </c>
      <c r="E62" s="349">
        <f>SUM(E63:E65)</f>
        <v>5</v>
      </c>
      <c r="F62" s="349">
        <f>F63+F64+F65</f>
        <v>5312</v>
      </c>
      <c r="G62" s="349">
        <f>D62-F62</f>
        <v>2707</v>
      </c>
      <c r="H62" s="351">
        <f>H63+H64+H65</f>
        <v>5215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240"/>
      <c r="E63" s="229">
        <v>1</v>
      </c>
      <c r="F63" s="229">
        <v>2201</v>
      </c>
      <c r="G63" s="229"/>
      <c r="H63" s="361">
        <v>2318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240"/>
      <c r="E64" s="229">
        <v>2</v>
      </c>
      <c r="F64" s="229">
        <v>2087</v>
      </c>
      <c r="G64" s="229"/>
      <c r="H64" s="361">
        <v>2004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15" t="s">
        <v>35</v>
      </c>
      <c r="D65" s="241"/>
      <c r="E65" s="413">
        <v>2</v>
      </c>
      <c r="F65" s="413">
        <v>1024</v>
      </c>
      <c r="G65" s="413"/>
      <c r="H65" s="382">
        <v>893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14" t="s">
        <v>36</v>
      </c>
      <c r="D66" s="296">
        <v>190</v>
      </c>
      <c r="E66" s="384"/>
      <c r="F66" s="384">
        <v>35.756900000000002</v>
      </c>
      <c r="G66" s="384">
        <f>D66-F66</f>
        <v>154.2431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224"/>
      <c r="E67" s="383"/>
      <c r="F67" s="383"/>
      <c r="G67" s="383"/>
      <c r="H67" s="297"/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187">
        <f>SUM(D59:D67)</f>
        <v>13755</v>
      </c>
      <c r="E68" s="200">
        <f>E59+E60+E61+E62+E66+E67</f>
        <v>190</v>
      </c>
      <c r="F68" s="200">
        <f>F59+F60+F61+F62+F66+F67</f>
        <v>7355.7569000000003</v>
      </c>
      <c r="G68" s="200">
        <f>G59+G60+G61+G62+G66+G67</f>
        <v>6399.2430999999997</v>
      </c>
      <c r="H68" s="208">
        <f>H59+H60+H61+H62+H66+H67</f>
        <v>6864.7521999999999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55"/>
      <c r="D69" s="455"/>
      <c r="E69" s="455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46" t="s">
        <v>2</v>
      </c>
      <c r="D76" s="447"/>
      <c r="E76" s="446" t="s">
        <v>20</v>
      </c>
      <c r="F76" s="451"/>
      <c r="G76" s="446" t="s">
        <v>21</v>
      </c>
      <c r="H76" s="447"/>
      <c r="I76" s="157"/>
      <c r="J76" s="157"/>
      <c r="K76" s="116"/>
      <c r="L76" s="137"/>
      <c r="M76" s="137"/>
    </row>
    <row r="77" spans="2:13" ht="14.4" x14ac:dyDescent="0.3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4.4" x14ac:dyDescent="0.3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58</v>
      </c>
      <c r="H78" s="170">
        <v>45636</v>
      </c>
      <c r="I78" s="167"/>
      <c r="J78" s="167"/>
      <c r="K78" s="251"/>
      <c r="L78" s="292"/>
      <c r="M78" s="137"/>
    </row>
    <row r="79" spans="2:13" ht="16.8" thickBot="1" x14ac:dyDescent="0.35">
      <c r="B79" s="248"/>
      <c r="C79" s="166" t="s">
        <v>104</v>
      </c>
      <c r="D79" s="170">
        <v>12845</v>
      </c>
      <c r="E79" s="166" t="s">
        <v>103</v>
      </c>
      <c r="F79" s="170">
        <v>2138</v>
      </c>
      <c r="G79" s="250" t="s">
        <v>59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5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3">
      <c r="B81" s="248"/>
      <c r="C81" s="391" t="s">
        <v>107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3">
      <c r="B82" s="248"/>
      <c r="C82" s="456" t="s">
        <v>108</v>
      </c>
      <c r="D82" s="456"/>
      <c r="E82" s="456"/>
      <c r="F82" s="456"/>
      <c r="G82" s="456"/>
      <c r="H82" s="456"/>
      <c r="I82" s="255"/>
      <c r="J82" s="256"/>
      <c r="K82" s="253"/>
      <c r="L82" s="256"/>
      <c r="M82" s="119"/>
    </row>
    <row r="83" spans="1:13" ht="6" customHeight="1" thickBot="1" x14ac:dyDescent="0.35">
      <c r="B83" s="248"/>
      <c r="C83" s="456"/>
      <c r="D83" s="456"/>
      <c r="E83" s="456"/>
      <c r="F83" s="456"/>
      <c r="G83" s="456"/>
      <c r="H83" s="456"/>
      <c r="I83" s="256"/>
      <c r="J83" s="256"/>
      <c r="K83" s="253"/>
      <c r="L83" s="256"/>
      <c r="M83" s="119"/>
    </row>
    <row r="84" spans="1:13" ht="14.1" customHeight="1" x14ac:dyDescent="0.3">
      <c r="B84" s="452" t="s">
        <v>8</v>
      </c>
      <c r="C84" s="453"/>
      <c r="D84" s="453"/>
      <c r="E84" s="453"/>
      <c r="F84" s="453"/>
      <c r="G84" s="453"/>
      <c r="H84" s="453"/>
      <c r="I84" s="453"/>
      <c r="J84" s="453"/>
      <c r="K84" s="454"/>
      <c r="L84" s="293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7" t="s">
        <v>77</v>
      </c>
      <c r="E86" s="323" t="s">
        <v>74</v>
      </c>
      <c r="F86" s="323" t="str">
        <f>F20</f>
        <v>LANDET KVANTUM UKE 28</v>
      </c>
      <c r="G86" s="323" t="str">
        <f>G20</f>
        <v>LANDET KVANTUM T.O.M UKE 28</v>
      </c>
      <c r="H86" s="194" t="str">
        <f>I20</f>
        <v>RESTKVOTER</v>
      </c>
      <c r="I86" s="195" t="str">
        <f>J20</f>
        <v>LANDET KVANTUM T.O.M. UKE 28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153.5538</v>
      </c>
      <c r="G87" s="330">
        <f>G88+G89</f>
        <v>29507.299899999998</v>
      </c>
      <c r="H87" s="330">
        <f>H88+H89</f>
        <v>8367.7001000000018</v>
      </c>
      <c r="I87" s="331">
        <f>I88+I89</f>
        <v>36760.943099999997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60" t="s">
        <v>12</v>
      </c>
      <c r="D88" s="315">
        <v>37047</v>
      </c>
      <c r="E88" s="332">
        <v>37125</v>
      </c>
      <c r="F88" s="332">
        <v>153.5538</v>
      </c>
      <c r="G88" s="332">
        <v>29135.35</v>
      </c>
      <c r="H88" s="332">
        <f>E88-G88</f>
        <v>7989.6500000000015</v>
      </c>
      <c r="I88" s="333">
        <v>36504.483399999997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6" t="s">
        <v>11</v>
      </c>
      <c r="D89" s="326">
        <v>750</v>
      </c>
      <c r="E89" s="334">
        <v>750</v>
      </c>
      <c r="F89" s="334"/>
      <c r="G89" s="334">
        <v>371.94990000000001</v>
      </c>
      <c r="H89" s="334">
        <f>E89-G89</f>
        <v>378.05009999999999</v>
      </c>
      <c r="I89" s="335">
        <v>256.4597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1222.2952999999998</v>
      </c>
      <c r="G90" s="330">
        <f t="shared" si="1"/>
        <v>30616.161799999998</v>
      </c>
      <c r="H90" s="330">
        <f>H91+H96+H97</f>
        <v>43446.838199999998</v>
      </c>
      <c r="I90" s="331">
        <f t="shared" si="1"/>
        <v>36012.644800000002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6" t="s">
        <v>92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1036.4529</v>
      </c>
      <c r="G91" s="336">
        <f t="shared" si="2"/>
        <v>21872.712</v>
      </c>
      <c r="H91" s="336">
        <f>H92+H93+H94+H95</f>
        <v>34981.288</v>
      </c>
      <c r="I91" s="337">
        <f t="shared" si="2"/>
        <v>25219.969700000001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5" t="s">
        <v>22</v>
      </c>
      <c r="D92" s="317">
        <v>13457</v>
      </c>
      <c r="E92" s="338">
        <v>16514</v>
      </c>
      <c r="F92" s="338">
        <v>203.0076</v>
      </c>
      <c r="G92" s="338">
        <v>4601.0020000000004</v>
      </c>
      <c r="H92" s="338">
        <f t="shared" ref="H92:H100" si="3">E92-G92</f>
        <v>11912.998</v>
      </c>
      <c r="I92" s="339">
        <v>3921.2674999999999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5" t="s">
        <v>23</v>
      </c>
      <c r="D93" s="317">
        <v>12792</v>
      </c>
      <c r="E93" s="338">
        <v>15627</v>
      </c>
      <c r="F93" s="338">
        <v>295.31830000000002</v>
      </c>
      <c r="G93" s="338">
        <v>7087.3289999999997</v>
      </c>
      <c r="H93" s="338">
        <f t="shared" si="3"/>
        <v>8539.6710000000003</v>
      </c>
      <c r="I93" s="339">
        <v>6517.9885000000004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5" t="s">
        <v>24</v>
      </c>
      <c r="D94" s="317">
        <v>13463</v>
      </c>
      <c r="E94" s="338">
        <v>16606</v>
      </c>
      <c r="F94" s="338">
        <v>211.29859999999999</v>
      </c>
      <c r="G94" s="338">
        <v>6894.6544000000004</v>
      </c>
      <c r="H94" s="338">
        <f t="shared" si="3"/>
        <v>9711.3456000000006</v>
      </c>
      <c r="I94" s="339">
        <v>8795.1792999999998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5" t="s">
        <v>93</v>
      </c>
      <c r="D95" s="317">
        <v>7439</v>
      </c>
      <c r="E95" s="338">
        <v>8107</v>
      </c>
      <c r="F95" s="338">
        <v>326.82839999999999</v>
      </c>
      <c r="G95" s="338">
        <v>3289.7266</v>
      </c>
      <c r="H95" s="338">
        <f t="shared" si="3"/>
        <v>4817.2734</v>
      </c>
      <c r="I95" s="339">
        <v>5985.5343999999996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6" t="s">
        <v>29</v>
      </c>
      <c r="D96" s="316">
        <v>11101</v>
      </c>
      <c r="E96" s="336">
        <v>11124</v>
      </c>
      <c r="F96" s="336">
        <v>147.09379999999999</v>
      </c>
      <c r="G96" s="336">
        <v>7489.4753000000001</v>
      </c>
      <c r="H96" s="336">
        <f t="shared" si="3"/>
        <v>3634.5246999999999</v>
      </c>
      <c r="I96" s="337">
        <v>9563.0959000000003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7" t="s">
        <v>90</v>
      </c>
      <c r="D97" s="324">
        <v>4933</v>
      </c>
      <c r="E97" s="347">
        <v>6085</v>
      </c>
      <c r="F97" s="347">
        <v>38.748600000000003</v>
      </c>
      <c r="G97" s="347">
        <v>1253.9745</v>
      </c>
      <c r="H97" s="347">
        <f t="shared" si="3"/>
        <v>4831.0254999999997</v>
      </c>
      <c r="I97" s="348">
        <v>1229.5791999999999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12.7361</v>
      </c>
      <c r="H98" s="343">
        <f t="shared" si="3"/>
        <v>310.26389999999998</v>
      </c>
      <c r="I98" s="344">
        <v>25.512599999999999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63</v>
      </c>
      <c r="D99" s="319">
        <v>300</v>
      </c>
      <c r="E99" s="320">
        <v>300</v>
      </c>
      <c r="F99" s="320">
        <v>1.1093999999999999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8" t="s">
        <v>14</v>
      </c>
      <c r="D100" s="319"/>
      <c r="E100" s="320"/>
      <c r="F100" s="320"/>
      <c r="G100" s="320">
        <v>110</v>
      </c>
      <c r="H100" s="320">
        <f t="shared" si="3"/>
        <v>-110</v>
      </c>
      <c r="I100" s="325">
        <v>80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1376.9584999999997</v>
      </c>
      <c r="G101" s="223">
        <f t="shared" si="4"/>
        <v>60546.197800000002</v>
      </c>
      <c r="H101" s="223">
        <f>H87+H90+H98+H99+H100</f>
        <v>52014.802199999998</v>
      </c>
      <c r="I101" s="197">
        <f>I87+I90+I98+I99+I100</f>
        <v>73179.1005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109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126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46" t="s">
        <v>2</v>
      </c>
      <c r="D109" s="447"/>
      <c r="E109" s="446" t="s">
        <v>20</v>
      </c>
      <c r="F109" s="447"/>
      <c r="G109" s="446" t="s">
        <v>21</v>
      </c>
      <c r="H109" s="447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92"/>
      <c r="D113" s="393"/>
      <c r="E113" s="393" t="s">
        <v>89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48" t="s">
        <v>8</v>
      </c>
      <c r="C117" s="449"/>
      <c r="D117" s="449"/>
      <c r="E117" s="449"/>
      <c r="F117" s="449"/>
      <c r="G117" s="449"/>
      <c r="H117" s="449"/>
      <c r="I117" s="449"/>
      <c r="J117" s="449"/>
      <c r="K117" s="450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8" t="s">
        <v>19</v>
      </c>
      <c r="D119" s="179" t="s">
        <v>77</v>
      </c>
      <c r="E119" s="327" t="s">
        <v>74</v>
      </c>
      <c r="F119" s="327" t="str">
        <f>F20</f>
        <v>LANDET KVANTUM UKE 28</v>
      </c>
      <c r="G119" s="327" t="str">
        <f>G20</f>
        <v>LANDET KVANTUM T.O.M UKE 28</v>
      </c>
      <c r="H119" s="194" t="str">
        <f>I20</f>
        <v>RESTKVOTER</v>
      </c>
      <c r="I119" s="195" t="str">
        <f>J20</f>
        <v>LANDET KVANTUM T.O.M. UKE 28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9" t="s">
        <v>84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2372.6864</v>
      </c>
      <c r="G120" s="349">
        <f t="shared" si="5"/>
        <v>40628.480900000002</v>
      </c>
      <c r="H120" s="349">
        <f t="shared" si="5"/>
        <v>19442.519099999998</v>
      </c>
      <c r="I120" s="351">
        <f t="shared" si="5"/>
        <v>23383.803400000001</v>
      </c>
      <c r="J120" s="157"/>
      <c r="K120" s="129"/>
      <c r="L120" s="157"/>
      <c r="M120" s="157"/>
    </row>
    <row r="121" spans="2:13" ht="14.1" customHeight="1" x14ac:dyDescent="0.3">
      <c r="B121" s="9"/>
      <c r="C121" s="260" t="s">
        <v>12</v>
      </c>
      <c r="D121" s="244">
        <v>45454</v>
      </c>
      <c r="E121" s="374">
        <v>47834</v>
      </c>
      <c r="F121" s="423">
        <v>2372.6215999999999</v>
      </c>
      <c r="G121" s="352">
        <v>33983.0141</v>
      </c>
      <c r="H121" s="352">
        <f>E121-G121</f>
        <v>13850.9859</v>
      </c>
      <c r="I121" s="353">
        <v>19552.6479</v>
      </c>
      <c r="J121" s="157"/>
      <c r="K121" s="129"/>
      <c r="L121" s="157"/>
      <c r="M121" s="157"/>
    </row>
    <row r="122" spans="2:13" ht="14.1" customHeight="1" x14ac:dyDescent="0.3">
      <c r="B122" s="9"/>
      <c r="C122" s="260" t="s">
        <v>11</v>
      </c>
      <c r="D122" s="244">
        <v>10864</v>
      </c>
      <c r="E122" s="374">
        <v>11737</v>
      </c>
      <c r="F122" s="423">
        <v>6.4799999999999996E-2</v>
      </c>
      <c r="G122" s="352">
        <v>6645.4668000000001</v>
      </c>
      <c r="H122" s="352">
        <f>E122-G122</f>
        <v>5091.5331999999999</v>
      </c>
      <c r="I122" s="353">
        <v>3831.1554999999998</v>
      </c>
      <c r="J122" s="157"/>
      <c r="K122" s="129"/>
      <c r="L122" s="157"/>
      <c r="M122" s="157"/>
    </row>
    <row r="123" spans="2:13" ht="15" thickBot="1" x14ac:dyDescent="0.35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2" t="s">
        <v>38</v>
      </c>
      <c r="D124" s="295">
        <v>38390</v>
      </c>
      <c r="E124" s="230">
        <v>37926</v>
      </c>
      <c r="F124" s="230">
        <v>1168.4709</v>
      </c>
      <c r="G124" s="230">
        <v>17600.013200000001</v>
      </c>
      <c r="H124" s="298">
        <f>E124-G124</f>
        <v>20325.986799999999</v>
      </c>
      <c r="I124" s="300">
        <v>22453.852699999999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481.09569999999997</v>
      </c>
      <c r="G125" s="230">
        <f>G134+G131+G126</f>
        <v>38750.183600000004</v>
      </c>
      <c r="H125" s="356">
        <f>H126+H131+H134</f>
        <v>22966.816400000003</v>
      </c>
      <c r="I125" s="357">
        <f>I126+I131+I134</f>
        <v>27024.544300000001</v>
      </c>
      <c r="J125" s="119"/>
      <c r="K125" s="129"/>
      <c r="L125" s="157"/>
      <c r="M125" s="157"/>
    </row>
    <row r="126" spans="2:13" ht="15.75" customHeight="1" x14ac:dyDescent="0.3">
      <c r="B126" s="2"/>
      <c r="C126" s="264" t="s">
        <v>102</v>
      </c>
      <c r="D126" s="378">
        <f>D127+D128+D129+D130</f>
        <v>44779</v>
      </c>
      <c r="E126" s="375">
        <f>E127+E128+E129+E130</f>
        <v>45672</v>
      </c>
      <c r="F126" s="375">
        <f>F127+F128+F129+F130</f>
        <v>391.02549999999997</v>
      </c>
      <c r="G126" s="375">
        <f>G127+G128+G130+G129</f>
        <v>31103.121700000003</v>
      </c>
      <c r="H126" s="358">
        <f>H127+H128+H129+H130</f>
        <v>14568.8783</v>
      </c>
      <c r="I126" s="359">
        <f>I127+I128+I129+I130</f>
        <v>20450.263200000001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5" t="s">
        <v>22</v>
      </c>
      <c r="D127" s="240">
        <f>12789</f>
        <v>12789</v>
      </c>
      <c r="E127" s="229">
        <v>14060</v>
      </c>
      <c r="F127" s="229">
        <v>55.400799999999997</v>
      </c>
      <c r="G127" s="229">
        <v>4540.1584000000003</v>
      </c>
      <c r="H127" s="360">
        <f t="shared" ref="H127:H138" si="6">E127-G127</f>
        <v>9519.8415999999997</v>
      </c>
      <c r="I127" s="361">
        <v>3283.1864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5" t="s">
        <v>23</v>
      </c>
      <c r="D128" s="240">
        <v>11990</v>
      </c>
      <c r="E128" s="229">
        <v>13036</v>
      </c>
      <c r="F128" s="229">
        <v>43.702599999999997</v>
      </c>
      <c r="G128" s="229">
        <v>7663.4621999999999</v>
      </c>
      <c r="H128" s="360">
        <f t="shared" si="6"/>
        <v>5372.5378000000001</v>
      </c>
      <c r="I128" s="361">
        <v>5117.7800999999999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5" t="s">
        <v>24</v>
      </c>
      <c r="D129" s="240">
        <v>11335</v>
      </c>
      <c r="E129" s="229">
        <v>10528</v>
      </c>
      <c r="F129" s="229">
        <v>153.7148</v>
      </c>
      <c r="G129" s="229">
        <v>9150.7124999999996</v>
      </c>
      <c r="H129" s="360">
        <f t="shared" si="6"/>
        <v>1377.2875000000004</v>
      </c>
      <c r="I129" s="361">
        <v>5622.7503999999999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5" t="s">
        <v>93</v>
      </c>
      <c r="D130" s="240">
        <v>8665</v>
      </c>
      <c r="E130" s="229">
        <v>8048</v>
      </c>
      <c r="F130" s="229">
        <v>138.2073</v>
      </c>
      <c r="G130" s="229">
        <v>9748.7885999999999</v>
      </c>
      <c r="H130" s="360">
        <f t="shared" si="6"/>
        <v>-1700.7885999999999</v>
      </c>
      <c r="I130" s="361">
        <v>6426.5463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>
        <v>25</v>
      </c>
      <c r="G131" s="376">
        <v>4336.2145</v>
      </c>
      <c r="H131" s="362">
        <f t="shared" si="6"/>
        <v>2723.7855</v>
      </c>
      <c r="I131" s="363">
        <v>3632.6808000000001</v>
      </c>
      <c r="J131" s="39"/>
      <c r="K131" s="129"/>
      <c r="L131" s="157"/>
      <c r="M131" s="157"/>
    </row>
    <row r="132" spans="2:13" ht="14.1" customHeight="1" x14ac:dyDescent="0.3">
      <c r="B132" s="9"/>
      <c r="C132" s="265" t="s">
        <v>40</v>
      </c>
      <c r="D132" s="240">
        <v>5919</v>
      </c>
      <c r="E132" s="229">
        <v>6560</v>
      </c>
      <c r="F132" s="229">
        <v>23</v>
      </c>
      <c r="G132" s="229">
        <v>4318.6994999999997</v>
      </c>
      <c r="H132" s="360">
        <f t="shared" si="6"/>
        <v>2241.3005000000003</v>
      </c>
      <c r="I132" s="361">
        <v>3627.5722000000001</v>
      </c>
      <c r="J132" s="119"/>
      <c r="K132" s="129"/>
      <c r="L132" s="157"/>
      <c r="M132" s="157"/>
    </row>
    <row r="133" spans="2:13" ht="14.1" customHeight="1" x14ac:dyDescent="0.3">
      <c r="B133" s="20"/>
      <c r="C133" s="265" t="s">
        <v>41</v>
      </c>
      <c r="D133" s="240">
        <v>500</v>
      </c>
      <c r="E133" s="229">
        <v>500</v>
      </c>
      <c r="F133" s="229">
        <f>F131-F132</f>
        <v>2</v>
      </c>
      <c r="G133" s="229">
        <f>G131-G132</f>
        <v>17.515000000000327</v>
      </c>
      <c r="H133" s="360">
        <f t="shared" si="6"/>
        <v>482.48499999999967</v>
      </c>
      <c r="I133" s="361">
        <f>I131-I132</f>
        <v>5.108600000000024</v>
      </c>
      <c r="J133" s="39"/>
      <c r="K133" s="129"/>
      <c r="L133" s="157"/>
      <c r="M133" s="157"/>
    </row>
    <row r="134" spans="2:13" ht="15" thickBot="1" x14ac:dyDescent="0.35">
      <c r="B134" s="9"/>
      <c r="C134" s="267" t="s">
        <v>90</v>
      </c>
      <c r="D134" s="257">
        <v>8170</v>
      </c>
      <c r="E134" s="377">
        <v>8985</v>
      </c>
      <c r="F134" s="377">
        <v>65.0702</v>
      </c>
      <c r="G134" s="377">
        <v>3310.8474000000001</v>
      </c>
      <c r="H134" s="364">
        <f t="shared" si="6"/>
        <v>5674.1525999999994</v>
      </c>
      <c r="I134" s="365">
        <v>2941.6003000000001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3" t="s">
        <v>13</v>
      </c>
      <c r="D135" s="225">
        <v>124</v>
      </c>
      <c r="E135" s="230">
        <v>124</v>
      </c>
      <c r="F135" s="230"/>
      <c r="G135" s="230">
        <v>12.23</v>
      </c>
      <c r="H135" s="379">
        <f t="shared" si="6"/>
        <v>111.77</v>
      </c>
      <c r="I135" s="380">
        <v>5.1165000000000003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8" t="s">
        <v>67</v>
      </c>
      <c r="D136" s="296">
        <v>2000</v>
      </c>
      <c r="E136" s="299">
        <v>2000</v>
      </c>
      <c r="F136" s="299">
        <v>13.9323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9" t="s">
        <v>14</v>
      </c>
      <c r="D138" s="224"/>
      <c r="E138" s="234"/>
      <c r="F138" s="234"/>
      <c r="G138" s="234">
        <v>204</v>
      </c>
      <c r="H138" s="234">
        <f t="shared" si="6"/>
        <v>-204</v>
      </c>
      <c r="I138" s="297">
        <v>153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4036.1852999999996</v>
      </c>
      <c r="G139" s="187">
        <f>G120+G124+G125+G135+G136+G137+G138</f>
        <v>99291.291700000002</v>
      </c>
      <c r="H139" s="187">
        <f t="shared" si="7"/>
        <v>62796.708299999998</v>
      </c>
      <c r="I139" s="416">
        <f>I120+I124+I125+I135+I136+I137+I138</f>
        <v>75221.275900000008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7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110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6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5">
      <c r="B149" s="120"/>
      <c r="C149" s="435" t="s">
        <v>2</v>
      </c>
      <c r="D149" s="436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2" t="s">
        <v>70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4" t="s">
        <v>71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7" t="s">
        <v>87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7" t="s">
        <v>99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28</v>
      </c>
      <c r="F158" s="70" t="str">
        <f>G20</f>
        <v>LANDET KVANTUM T.O.M UKE 28</v>
      </c>
      <c r="G158" s="70" t="str">
        <f>I20</f>
        <v>RESTKVOTER</v>
      </c>
      <c r="H158" s="93" t="str">
        <f>J20</f>
        <v>LANDET KVANTUM T.O.M. UKE 28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680</v>
      </c>
      <c r="F159" s="184">
        <v>14957</v>
      </c>
      <c r="G159" s="184">
        <f>D159-F159</f>
        <v>4444</v>
      </c>
      <c r="H159" s="220">
        <v>7521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3.6642999999999999</v>
      </c>
      <c r="G160" s="184">
        <f>D160-F160</f>
        <v>96.335700000000003</v>
      </c>
      <c r="H160" s="220">
        <v>5.5336999999999996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/>
      <c r="G161" s="185">
        <f>D161-F161</f>
        <v>13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680</v>
      </c>
      <c r="F162" s="186">
        <f>SUM(F159:F161)</f>
        <v>14960.6643</v>
      </c>
      <c r="G162" s="186">
        <f>D162-F162</f>
        <v>4553.3356999999996</v>
      </c>
      <c r="H162" s="207">
        <f>SUM(H159:H161)</f>
        <v>7526.5337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66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2" t="s">
        <v>1</v>
      </c>
      <c r="C165" s="433"/>
      <c r="D165" s="433"/>
      <c r="E165" s="433"/>
      <c r="F165" s="433"/>
      <c r="G165" s="433"/>
      <c r="H165" s="433"/>
      <c r="I165" s="433"/>
      <c r="J165" s="433"/>
      <c r="K165" s="434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35" t="s">
        <v>2</v>
      </c>
      <c r="D167" s="436"/>
      <c r="E167" s="435" t="s">
        <v>53</v>
      </c>
      <c r="F167" s="436"/>
      <c r="G167" s="435" t="s">
        <v>101</v>
      </c>
      <c r="H167" s="436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4" t="s">
        <v>73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7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77</v>
      </c>
      <c r="E178" s="327" t="s">
        <v>74</v>
      </c>
      <c r="F178" s="327" t="str">
        <f>F20</f>
        <v>LANDET KVANTUM UKE 28</v>
      </c>
      <c r="G178" s="327" t="str">
        <f>G20</f>
        <v>LANDET KVANTUM T.O.M UKE 28</v>
      </c>
      <c r="H178" s="70" t="str">
        <f>I20</f>
        <v>RESTKVOTER</v>
      </c>
      <c r="I178" s="93" t="str">
        <f>J20</f>
        <v>LANDET KVANTUM T.O.M. UKE 28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483.26030000000003</v>
      </c>
      <c r="G179" s="305">
        <f>G180+G181+G182+G183</f>
        <v>19725.0533</v>
      </c>
      <c r="H179" s="305">
        <f t="shared" si="8"/>
        <v>24639.9467</v>
      </c>
      <c r="I179" s="310">
        <f>I180+I181+I182+I183</f>
        <v>33177.429199999999</v>
      </c>
      <c r="J179" s="81"/>
      <c r="K179" s="58"/>
      <c r="L179" s="192"/>
      <c r="M179" s="192"/>
    </row>
    <row r="180" spans="1:13" ht="14.1" customHeight="1" x14ac:dyDescent="0.3">
      <c r="B180" s="50"/>
      <c r="C180" s="294" t="s">
        <v>81</v>
      </c>
      <c r="D180" s="288">
        <v>26187</v>
      </c>
      <c r="E180" s="303">
        <v>28809</v>
      </c>
      <c r="F180" s="303">
        <v>302.60000000000002</v>
      </c>
      <c r="G180" s="303">
        <v>16181.447099999999</v>
      </c>
      <c r="H180" s="303">
        <f t="shared" ref="H180:H185" si="9">E180-G180</f>
        <v>12627.552900000001</v>
      </c>
      <c r="I180" s="308">
        <v>27882.375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8">
        <v>6816</v>
      </c>
      <c r="E181" s="303">
        <v>7498</v>
      </c>
      <c r="F181" s="303"/>
      <c r="G181" s="303">
        <v>949.17949999999996</v>
      </c>
      <c r="H181" s="303">
        <f t="shared" si="9"/>
        <v>6548.8204999999998</v>
      </c>
      <c r="I181" s="308">
        <v>2117.3656000000001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8">
        <v>1811</v>
      </c>
      <c r="E182" s="303">
        <v>1877</v>
      </c>
      <c r="F182" s="303">
        <v>56.599899999999998</v>
      </c>
      <c r="G182" s="303">
        <v>1251.8575000000001</v>
      </c>
      <c r="H182" s="303">
        <f t="shared" si="9"/>
        <v>625.14249999999993</v>
      </c>
      <c r="I182" s="308">
        <v>1243.5391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5" t="s">
        <v>46</v>
      </c>
      <c r="D183" s="386">
        <v>6060</v>
      </c>
      <c r="E183" s="387">
        <v>6181</v>
      </c>
      <c r="F183" s="387">
        <v>124.0604</v>
      </c>
      <c r="G183" s="387">
        <v>1342.5691999999999</v>
      </c>
      <c r="H183" s="387">
        <f t="shared" si="9"/>
        <v>4838.4308000000001</v>
      </c>
      <c r="I183" s="388">
        <v>1934.1495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9">
        <v>5500</v>
      </c>
      <c r="E184" s="307">
        <v>5500</v>
      </c>
      <c r="F184" s="307">
        <v>114.55419999999999</v>
      </c>
      <c r="G184" s="307">
        <v>1910.3533</v>
      </c>
      <c r="H184" s="307">
        <f t="shared" si="9"/>
        <v>3589.6467000000002</v>
      </c>
      <c r="I184" s="312">
        <v>2546.1109999999999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6">
        <v>8000</v>
      </c>
      <c r="E185" s="305">
        <v>8000</v>
      </c>
      <c r="F185" s="305">
        <f>F186+F187</f>
        <v>21.656100000000002</v>
      </c>
      <c r="G185" s="305">
        <f>G186+G187</f>
        <v>2014.8672000000001</v>
      </c>
      <c r="H185" s="305">
        <f t="shared" si="9"/>
        <v>5985.1327999999994</v>
      </c>
      <c r="I185" s="310">
        <f>I186+I187</f>
        <v>3360.7165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8"/>
      <c r="E186" s="303"/>
      <c r="F186" s="303">
        <v>4.5955000000000004</v>
      </c>
      <c r="G186" s="303">
        <v>888.58389999999997</v>
      </c>
      <c r="H186" s="303"/>
      <c r="I186" s="308">
        <v>1424.8498999999999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8"/>
      <c r="E187" s="306"/>
      <c r="F187" s="306">
        <v>17.060600000000001</v>
      </c>
      <c r="G187" s="306">
        <v>1126.2833000000001</v>
      </c>
      <c r="H187" s="306"/>
      <c r="I187" s="311">
        <v>1935.8666000000001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9">
        <v>10</v>
      </c>
      <c r="E188" s="307">
        <v>10</v>
      </c>
      <c r="F188" s="307"/>
      <c r="G188" s="307"/>
      <c r="H188" s="307">
        <f>E188-G188</f>
        <v>10</v>
      </c>
      <c r="I188" s="312">
        <v>14.4122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7"/>
      <c r="E189" s="304"/>
      <c r="F189" s="304"/>
      <c r="G189" s="304">
        <v>27</v>
      </c>
      <c r="H189" s="304">
        <f>E189-G189</f>
        <v>-27</v>
      </c>
      <c r="I189" s="309">
        <v>19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619.4706000000001</v>
      </c>
      <c r="G190" s="196">
        <f>G179+G184+G185+G188+G189</f>
        <v>23677.273799999999</v>
      </c>
      <c r="H190" s="200">
        <f>H179+H184+H185+H188+H189</f>
        <v>34197.726200000005</v>
      </c>
      <c r="I190" s="197">
        <f>I179+I184+I185+I188+I189</f>
        <v>39117.668899999997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7" t="s">
        <v>82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2" t="s">
        <v>1</v>
      </c>
      <c r="C195" s="433"/>
      <c r="D195" s="433"/>
      <c r="E195" s="433"/>
      <c r="F195" s="433"/>
      <c r="G195" s="433"/>
      <c r="H195" s="433"/>
      <c r="I195" s="433"/>
      <c r="J195" s="433"/>
      <c r="K195" s="434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9" t="s">
        <v>80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91" t="s">
        <v>69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7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28</v>
      </c>
      <c r="F207" s="70" t="str">
        <f>G20</f>
        <v>LANDET KVANTUM T.O.M UKE 28</v>
      </c>
      <c r="G207" s="70" t="str">
        <f>I20</f>
        <v>RESTKVOTER</v>
      </c>
      <c r="H207" s="93" t="str">
        <f>J20</f>
        <v>LANDET KVANTUM T.O.M. UKE 28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33</v>
      </c>
      <c r="F208" s="184">
        <v>568</v>
      </c>
      <c r="G208" s="184">
        <f>D208-F208</f>
        <v>1032</v>
      </c>
      <c r="H208" s="220">
        <v>681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28</v>
      </c>
      <c r="F209" s="184">
        <v>2343</v>
      </c>
      <c r="G209" s="184">
        <f t="shared" ref="G209:G211" si="10">D209-F209</f>
        <v>2962</v>
      </c>
      <c r="H209" s="220">
        <v>2020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1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/>
      <c r="F211" s="185"/>
      <c r="G211" s="184">
        <f t="shared" si="10"/>
        <v>0</v>
      </c>
      <c r="H211" s="221">
        <v>10.388299999999999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61</v>
      </c>
      <c r="F212" s="186">
        <f>SUM(F208:F211)</f>
        <v>2911.5192000000002</v>
      </c>
      <c r="G212" s="186">
        <f>D212-F212</f>
        <v>4043.4807999999998</v>
      </c>
      <c r="H212" s="207">
        <f>H208+H209+H210+H211</f>
        <v>2718.9342999999999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4.1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4.1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4.1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s="80" customFormat="1" ht="17.100000000000001" customHeight="1" thickBot="1" x14ac:dyDescent="0.35">
      <c r="B218" s="82"/>
      <c r="C218" s="94" t="s">
        <v>111</v>
      </c>
      <c r="D218" s="82"/>
      <c r="E218" s="82"/>
      <c r="F218" s="82"/>
      <c r="G218" s="82"/>
      <c r="H218" s="82"/>
      <c r="I218" s="82"/>
      <c r="J218" s="82"/>
    </row>
    <row r="219" spans="2:13" ht="17.100000000000001" customHeight="1" thickTop="1" x14ac:dyDescent="0.3">
      <c r="B219" s="432" t="s">
        <v>1</v>
      </c>
      <c r="C219" s="433"/>
      <c r="D219" s="433"/>
      <c r="E219" s="433"/>
      <c r="F219" s="433"/>
      <c r="G219" s="433"/>
      <c r="H219" s="433"/>
      <c r="I219" s="433"/>
      <c r="J219" s="433"/>
      <c r="K219" s="434"/>
      <c r="L219" s="190"/>
      <c r="M219" s="190"/>
    </row>
    <row r="220" spans="2:13" ht="6" customHeight="1" thickBot="1" x14ac:dyDescent="0.35">
      <c r="B220" s="83"/>
      <c r="C220" s="81"/>
      <c r="D220" s="81"/>
      <c r="E220" s="81"/>
      <c r="F220" s="81"/>
      <c r="G220" s="81"/>
      <c r="H220" s="81"/>
      <c r="I220" s="81"/>
      <c r="J220" s="81"/>
      <c r="K220" s="121"/>
      <c r="L220" s="119"/>
      <c r="M220" s="119"/>
    </row>
    <row r="221" spans="2:13" s="3" customFormat="1" ht="14.1" customHeight="1" thickBot="1" x14ac:dyDescent="0.35">
      <c r="B221" s="143"/>
      <c r="C221" s="435" t="s">
        <v>2</v>
      </c>
      <c r="D221" s="436"/>
      <c r="E221"/>
      <c r="F221"/>
      <c r="G221" s="144"/>
      <c r="H221" s="144"/>
      <c r="I221" s="144"/>
      <c r="J221" s="144"/>
      <c r="K221" s="117"/>
      <c r="L221" s="4"/>
      <c r="M221" s="4"/>
    </row>
    <row r="222" spans="2:13" ht="16.5" customHeight="1" x14ac:dyDescent="0.3">
      <c r="B222" s="146"/>
      <c r="C222" s="269" t="s">
        <v>80</v>
      </c>
      <c r="D222" s="270">
        <v>5239</v>
      </c>
      <c r="E222" s="290"/>
      <c r="F222" s="239"/>
      <c r="G222" s="161"/>
      <c r="H222" s="161"/>
      <c r="I222" s="161"/>
      <c r="J222" s="161"/>
      <c r="K222" s="121"/>
      <c r="L222" s="119"/>
      <c r="M222" s="119"/>
    </row>
    <row r="223" spans="2:13" ht="16.5" customHeight="1" x14ac:dyDescent="0.3">
      <c r="B223" s="146"/>
      <c r="C223" s="272" t="s">
        <v>44</v>
      </c>
      <c r="D223" s="273">
        <v>3538</v>
      </c>
      <c r="E223" s="290"/>
      <c r="F223" s="239"/>
      <c r="G223" s="161"/>
      <c r="H223" s="161"/>
      <c r="I223" s="161"/>
      <c r="J223" s="161"/>
      <c r="K223" s="121"/>
      <c r="L223" s="119"/>
      <c r="M223" s="119"/>
    </row>
    <row r="224" spans="2:13" ht="14.1" customHeight="1" thickBot="1" x14ac:dyDescent="0.35">
      <c r="B224" s="146"/>
      <c r="C224" s="272" t="s">
        <v>28</v>
      </c>
      <c r="D224" s="273">
        <v>123</v>
      </c>
      <c r="E224" s="290"/>
      <c r="F224" s="239"/>
      <c r="G224" s="161"/>
      <c r="H224" s="161"/>
      <c r="I224" s="161"/>
      <c r="J224" s="161"/>
      <c r="K224" s="121"/>
      <c r="L224" s="119"/>
      <c r="M224" s="119"/>
    </row>
    <row r="225" spans="2:13" ht="14.1" customHeight="1" thickBot="1" x14ac:dyDescent="0.35">
      <c r="B225" s="146"/>
      <c r="C225" s="275" t="s">
        <v>31</v>
      </c>
      <c r="D225" s="276">
        <v>8900</v>
      </c>
      <c r="E225" s="290"/>
      <c r="F225"/>
      <c r="G225" s="89"/>
      <c r="H225" s="161"/>
      <c r="I225" s="161"/>
      <c r="J225" s="161"/>
      <c r="K225" s="121"/>
      <c r="L225" s="119"/>
      <c r="M225" s="119"/>
    </row>
    <row r="226" spans="2:13" ht="13.5" customHeight="1" x14ac:dyDescent="0.3">
      <c r="B226" s="83"/>
      <c r="C226" s="291" t="s">
        <v>112</v>
      </c>
      <c r="D226" s="283"/>
      <c r="E226" s="283"/>
      <c r="F226" s="84"/>
      <c r="G226" s="85"/>
      <c r="H226" s="81"/>
      <c r="I226" s="81"/>
      <c r="J226" s="81"/>
      <c r="K226" s="121"/>
      <c r="L226" s="119"/>
      <c r="M226" s="119"/>
    </row>
    <row r="227" spans="2:13" ht="14.1" customHeight="1" thickBot="1" x14ac:dyDescent="0.35">
      <c r="B227" s="83"/>
      <c r="C227" s="71"/>
      <c r="D227" s="85"/>
      <c r="E227" s="85"/>
      <c r="F227" s="81"/>
      <c r="G227" s="81"/>
      <c r="H227" s="81"/>
      <c r="I227" s="81"/>
      <c r="J227" s="81"/>
      <c r="K227" s="121"/>
      <c r="L227" s="119"/>
      <c r="M227" s="119"/>
    </row>
    <row r="228" spans="2:13" ht="17.100000000000001" customHeight="1" x14ac:dyDescent="0.3">
      <c r="B228" s="437" t="s">
        <v>8</v>
      </c>
      <c r="C228" s="438"/>
      <c r="D228" s="438"/>
      <c r="E228" s="438"/>
      <c r="F228" s="438"/>
      <c r="G228" s="438"/>
      <c r="H228" s="438"/>
      <c r="I228" s="438"/>
      <c r="J228" s="438"/>
      <c r="K228" s="439"/>
      <c r="L228" s="190"/>
      <c r="M228" s="190"/>
    </row>
    <row r="229" spans="2:13" ht="6" customHeight="1" thickBot="1" x14ac:dyDescent="0.35">
      <c r="B229" s="86"/>
      <c r="C229" s="87"/>
      <c r="D229" s="87"/>
      <c r="E229" s="87"/>
      <c r="F229" s="87"/>
      <c r="G229" s="87"/>
      <c r="H229" s="87"/>
      <c r="I229" s="87"/>
      <c r="J229" s="87"/>
      <c r="K229" s="88"/>
      <c r="L229" s="87"/>
      <c r="M229" s="87"/>
    </row>
    <row r="230" spans="2:13" ht="62.25" customHeight="1" thickBot="1" x14ac:dyDescent="0.35">
      <c r="B230" s="83"/>
      <c r="C230" s="397" t="s">
        <v>113</v>
      </c>
      <c r="D230" s="398" t="s">
        <v>114</v>
      </c>
      <c r="E230" s="399" t="s">
        <v>115</v>
      </c>
      <c r="F230" s="400" t="str">
        <f>E207</f>
        <v>LANDET KVANTUM UKE 28</v>
      </c>
      <c r="G230" s="400" t="str">
        <f>F207</f>
        <v>LANDET KVANTUM T.O.M UKE 28</v>
      </c>
      <c r="H230" s="400" t="s">
        <v>64</v>
      </c>
      <c r="I230" s="401" t="str">
        <f>H207</f>
        <v>LANDET KVANTUM T.O.M. UKE 28 2017</v>
      </c>
      <c r="J230" s="81"/>
      <c r="K230" s="121"/>
      <c r="L230" s="119"/>
      <c r="M230" s="119"/>
    </row>
    <row r="231" spans="2:13" s="98" customFormat="1" ht="14.1" customHeight="1" thickBot="1" x14ac:dyDescent="0.35">
      <c r="B231" s="162"/>
      <c r="C231" s="112" t="s">
        <v>116</v>
      </c>
      <c r="D231" s="426">
        <v>2075</v>
      </c>
      <c r="E231" s="429">
        <v>2075</v>
      </c>
      <c r="F231" s="402">
        <f>SUM(F232:F233)</f>
        <v>0</v>
      </c>
      <c r="G231" s="403">
        <f>SUM(G232:G233)</f>
        <v>2084</v>
      </c>
      <c r="H231" s="429">
        <f>E231-G231</f>
        <v>-9</v>
      </c>
      <c r="I231" s="404">
        <f>SUM(I232:I233)</f>
        <v>2312.6921000000002</v>
      </c>
      <c r="J231" s="163"/>
      <c r="K231" s="97"/>
      <c r="L231" s="101"/>
      <c r="M231" s="101"/>
    </row>
    <row r="232" spans="2:13" s="98" customFormat="1" ht="14.1" customHeight="1" thickBot="1" x14ac:dyDescent="0.35">
      <c r="B232" s="162"/>
      <c r="C232" s="405" t="s">
        <v>88</v>
      </c>
      <c r="D232" s="427"/>
      <c r="E232" s="430"/>
      <c r="F232" s="406"/>
      <c r="G232" s="406">
        <v>1637</v>
      </c>
      <c r="H232" s="430"/>
      <c r="I232" s="407">
        <v>1843.4765</v>
      </c>
      <c r="J232" s="163"/>
      <c r="K232" s="97"/>
      <c r="L232" s="101"/>
      <c r="M232" s="101"/>
    </row>
    <row r="233" spans="2:13" s="98" customFormat="1" ht="14.1" customHeight="1" thickBot="1" x14ac:dyDescent="0.35">
      <c r="B233" s="162"/>
      <c r="C233" s="405" t="s">
        <v>90</v>
      </c>
      <c r="D233" s="428"/>
      <c r="E233" s="431"/>
      <c r="F233" s="408"/>
      <c r="G233" s="408">
        <v>447</v>
      </c>
      <c r="H233" s="431"/>
      <c r="I233" s="409">
        <v>469.21559999999999</v>
      </c>
      <c r="J233" s="163"/>
      <c r="K233" s="97"/>
      <c r="L233" s="101"/>
      <c r="M233" s="101"/>
    </row>
    <row r="234" spans="2:13" s="98" customFormat="1" ht="14.1" customHeight="1" thickBot="1" x14ac:dyDescent="0.35">
      <c r="B234" s="162"/>
      <c r="C234" s="112" t="s">
        <v>117</v>
      </c>
      <c r="D234" s="426">
        <v>1582</v>
      </c>
      <c r="E234" s="429">
        <v>1888</v>
      </c>
      <c r="F234" s="402">
        <f>SUM(F235:F236)</f>
        <v>81</v>
      </c>
      <c r="G234" s="402">
        <f>SUM(G235:G236)</f>
        <v>984</v>
      </c>
      <c r="H234" s="429">
        <f>E234-G234</f>
        <v>904</v>
      </c>
      <c r="I234" s="404">
        <f>SUM(I235:I236)</f>
        <v>1068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405" t="s">
        <v>88</v>
      </c>
      <c r="D235" s="427"/>
      <c r="E235" s="430"/>
      <c r="F235" s="406">
        <v>66</v>
      </c>
      <c r="G235" s="406">
        <v>822</v>
      </c>
      <c r="H235" s="430"/>
      <c r="I235" s="407">
        <v>875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405" t="s">
        <v>90</v>
      </c>
      <c r="D236" s="428"/>
      <c r="E236" s="431"/>
      <c r="F236" s="408">
        <v>15</v>
      </c>
      <c r="G236" s="408">
        <v>162</v>
      </c>
      <c r="H236" s="431"/>
      <c r="I236" s="409">
        <v>193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118</v>
      </c>
      <c r="D237" s="426">
        <v>1582</v>
      </c>
      <c r="E237" s="429">
        <v>1888</v>
      </c>
      <c r="F237" s="402">
        <f>SUM(F238:F239)</f>
        <v>0</v>
      </c>
      <c r="G237" s="402">
        <f>SUM(G238:G239)</f>
        <v>0</v>
      </c>
      <c r="H237" s="429">
        <f>E237-G237</f>
        <v>1888</v>
      </c>
      <c r="I237" s="404">
        <f>SUM(I238:I239)</f>
        <v>0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405" t="s">
        <v>88</v>
      </c>
      <c r="D238" s="427"/>
      <c r="E238" s="430"/>
      <c r="F238" s="406"/>
      <c r="G238" s="406"/>
      <c r="H238" s="430"/>
      <c r="I238" s="407"/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405" t="s">
        <v>90</v>
      </c>
      <c r="D239" s="428"/>
      <c r="E239" s="431"/>
      <c r="F239" s="408"/>
      <c r="G239" s="408"/>
      <c r="H239" s="431"/>
      <c r="I239" s="409"/>
      <c r="J239" s="163"/>
      <c r="K239" s="97"/>
      <c r="L239" s="101"/>
      <c r="M239" s="101"/>
    </row>
    <row r="240" spans="2:13" s="98" customFormat="1" ht="14.1" customHeight="1" thickBot="1" x14ac:dyDescent="0.35">
      <c r="B240" s="90"/>
      <c r="C240" s="110" t="s">
        <v>55</v>
      </c>
      <c r="D240" s="185"/>
      <c r="E240" s="185"/>
      <c r="F240" s="185"/>
      <c r="G240" s="185"/>
      <c r="H240" s="184"/>
      <c r="I240" s="221">
        <v>0.60799999999999998</v>
      </c>
      <c r="J240" s="91"/>
      <c r="K240" s="92"/>
      <c r="L240" s="193"/>
      <c r="M240" s="193"/>
    </row>
    <row r="241" spans="2:13" ht="16.2" thickBot="1" x14ac:dyDescent="0.35">
      <c r="B241" s="83"/>
      <c r="C241" s="113" t="s">
        <v>52</v>
      </c>
      <c r="D241" s="186">
        <f>SUM(D231:D240)</f>
        <v>5239</v>
      </c>
      <c r="E241" s="186">
        <f t="shared" ref="E241:H241" si="11">SUM(E231:E240)</f>
        <v>5851</v>
      </c>
      <c r="F241" s="186">
        <f>F231+F234+F237+F240</f>
        <v>81</v>
      </c>
      <c r="G241" s="186">
        <f>G231+G234+G237+G240</f>
        <v>3068</v>
      </c>
      <c r="H241" s="186">
        <f t="shared" si="11"/>
        <v>2783</v>
      </c>
      <c r="I241" s="186">
        <f>I231+I234+I237</f>
        <v>3380.6921000000002</v>
      </c>
      <c r="J241" s="81"/>
      <c r="K241" s="121"/>
      <c r="L241" s="119"/>
      <c r="M241" s="119"/>
    </row>
    <row r="242" spans="2:13" s="71" customFormat="1" ht="9" customHeight="1" x14ac:dyDescent="0.3">
      <c r="B242" s="83"/>
      <c r="C242" s="66"/>
      <c r="D242" s="99"/>
      <c r="E242" s="99"/>
      <c r="F242" s="99"/>
      <c r="G242" s="99"/>
      <c r="H242" s="81"/>
      <c r="I242" s="81"/>
      <c r="J242" s="81"/>
      <c r="K242" s="121"/>
      <c r="L242" s="119"/>
      <c r="M242" s="119"/>
    </row>
    <row r="243" spans="2:13" ht="14.1" customHeight="1" thickBot="1" x14ac:dyDescent="0.35">
      <c r="B243" s="153"/>
      <c r="C243" s="155"/>
      <c r="D243" s="155"/>
      <c r="E243" s="155"/>
      <c r="F243" s="155"/>
      <c r="G243" s="105"/>
      <c r="H243" s="105"/>
      <c r="I243" s="155"/>
      <c r="J243" s="155"/>
      <c r="K243" s="156"/>
      <c r="L243" s="119"/>
      <c r="M243" s="119"/>
    </row>
    <row r="244" spans="2:13" ht="20.25" customHeight="1" thickTop="1" x14ac:dyDescent="0.3"/>
    <row r="245" spans="2:13" ht="14.1" hidden="1" customHeight="1" x14ac:dyDescent="0.3"/>
    <row r="246" spans="2:13" ht="14.1" hidden="1" customHeight="1" x14ac:dyDescent="0.3"/>
    <row r="247" spans="2:13" ht="14.1" hidden="1" customHeight="1" x14ac:dyDescent="0.3">
      <c r="G247" s="65"/>
    </row>
    <row r="248" spans="2:13" ht="14.1" hidden="1" customHeight="1" x14ac:dyDescent="0.3">
      <c r="F248" s="65"/>
    </row>
    <row r="249" spans="2:13" ht="14.1" hidden="1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5" hidden="1" customHeight="1" x14ac:dyDescent="0.3"/>
    <row r="353" ht="15" hidden="1" customHeight="1" x14ac:dyDescent="0.3"/>
    <row r="354" ht="15" hidden="1" customHeight="1" x14ac:dyDescent="0.3"/>
    <row r="35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19:K219"/>
    <mergeCell ref="C221:D221"/>
    <mergeCell ref="B228:K228"/>
    <mergeCell ref="D231:D233"/>
    <mergeCell ref="E231:E233"/>
    <mergeCell ref="H231:H233"/>
    <mergeCell ref="D234:D236"/>
    <mergeCell ref="E234:E236"/>
    <mergeCell ref="H234:H236"/>
    <mergeCell ref="D237:D239"/>
    <mergeCell ref="E237:E239"/>
    <mergeCell ref="H237:H23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28
&amp;"-,Normal"&amp;11(iht. motatte landings- og sluttsedler fra fiskesalgslagene; alle tallstørrelser i hele tonn)&amp;R17.07.2018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UKE_28_2018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2018-04-10T07:07:55Z</cp:lastPrinted>
  <dcterms:created xsi:type="dcterms:W3CDTF">2011-07-06T12:13:20Z</dcterms:created>
  <dcterms:modified xsi:type="dcterms:W3CDTF">2018-07-19T12:13:24Z</dcterms:modified>
</cp:coreProperties>
</file>