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almal\03 - Ukestatistikk\Excel\2021\Uke 37\"/>
    </mc:Choice>
  </mc:AlternateContent>
  <bookViews>
    <workbookView xWindow="0" yWindow="0" windowWidth="19200" windowHeight="7050" tabRatio="374"/>
  </bookViews>
  <sheets>
    <sheet name="UKE_36_2021" sheetId="1" r:id="rId1"/>
  </sheets>
  <definedNames>
    <definedName name="Z_14D440E4_F18A_4F78_9989_38C1B133222D_.wvu.Cols" localSheetId="0" hidden="1">UKE_36_2021!#REF!</definedName>
    <definedName name="Z_14D440E4_F18A_4F78_9989_38C1B133222D_.wvu.PrintArea" localSheetId="0" hidden="1">UKE_36_2021!$B$1:$J$344</definedName>
    <definedName name="Z_14D440E4_F18A_4F78_9989_38C1B133222D_.wvu.Rows" localSheetId="0" hidden="1">UKE_36_2021!#REF!,UKE_36_2021!#REF!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I23" i="1" l="1"/>
  <c r="H53" i="1"/>
  <c r="D108" i="1" l="1"/>
  <c r="H114" i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G39" i="1"/>
  <c r="F39" i="1"/>
  <c r="F34" i="1"/>
  <c r="I39" i="1" l="1"/>
  <c r="I310" i="1" l="1"/>
  <c r="E34" i="1" l="1"/>
  <c r="G154" i="1" l="1"/>
  <c r="H301" i="1" l="1"/>
  <c r="H153" i="1"/>
  <c r="H148" i="1"/>
  <c r="H143" i="1"/>
  <c r="H142" i="1"/>
  <c r="E190" i="1" l="1"/>
  <c r="F190" i="1"/>
  <c r="I36" i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28" i="1"/>
  <c r="H29" i="1"/>
  <c r="H30" i="1"/>
  <c r="H31" i="1"/>
  <c r="H33" i="1"/>
  <c r="D34" i="1"/>
  <c r="H36" i="1"/>
  <c r="H37" i="1"/>
  <c r="H38" i="1"/>
  <c r="H39" i="1"/>
  <c r="H40" i="1"/>
  <c r="H41" i="1"/>
  <c r="H42" i="1"/>
  <c r="E53" i="1"/>
  <c r="F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H106" i="1"/>
  <c r="H107" i="1"/>
  <c r="D109" i="1"/>
  <c r="E109" i="1"/>
  <c r="E108" i="1" s="1"/>
  <c r="E120" i="1" s="1"/>
  <c r="F109" i="1"/>
  <c r="F108" i="1" s="1"/>
  <c r="G109" i="1"/>
  <c r="G108" i="1" s="1"/>
  <c r="I109" i="1"/>
  <c r="I108" i="1" s="1"/>
  <c r="I120" i="1" s="1"/>
  <c r="H110" i="1"/>
  <c r="H111" i="1"/>
  <c r="H112" i="1"/>
  <c r="H113" i="1"/>
  <c r="H115" i="1"/>
  <c r="H116" i="1"/>
  <c r="H117" i="1"/>
  <c r="H118" i="1"/>
  <c r="H119" i="1"/>
  <c r="D136" i="1"/>
  <c r="F136" i="1"/>
  <c r="H136" i="1"/>
  <c r="C139" i="1"/>
  <c r="G140" i="1"/>
  <c r="H140" i="1"/>
  <c r="I140" i="1"/>
  <c r="D141" i="1"/>
  <c r="E141" i="1"/>
  <c r="F141" i="1"/>
  <c r="G141" i="1"/>
  <c r="I141" i="1"/>
  <c r="I162" i="1" s="1"/>
  <c r="H144" i="1"/>
  <c r="H145" i="1"/>
  <c r="D147" i="1"/>
  <c r="E147" i="1"/>
  <c r="E146" i="1" s="1"/>
  <c r="E162" i="1" s="1"/>
  <c r="F147" i="1"/>
  <c r="F146" i="1" s="1"/>
  <c r="G147" i="1"/>
  <c r="G146" i="1" s="1"/>
  <c r="H149" i="1"/>
  <c r="H150" i="1"/>
  <c r="H151" i="1"/>
  <c r="D152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F162" i="1" l="1"/>
  <c r="G162" i="1"/>
  <c r="D146" i="1"/>
  <c r="D162" i="1" s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<sst xmlns="http://schemas.openxmlformats.org/spreadsheetml/2006/main" count="265" uniqueCount="143">
  <si>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</si>
  <si>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</si>
  <si>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</si>
  <si>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</si>
  <si>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</si>
  <si>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</si>
  <si>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</si>
  <si>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</si>
  <si>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</si>
  <si>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</si>
  <si>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</si>
  <si>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</si>
  <si>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</si>
  <si>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</si>
  <si>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</si>
  <si>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</si>
  <si>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</si>
  <si>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</si>
  <si>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</si>
  <si>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</si>
  <si>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</si>
  <si>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</si>
  <si>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</si>
  <si>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</si>
  <si>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</si>
  <si>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</si>
  <si>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</si>
  <si>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</si>
  <si>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</si>
  <si>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</si>
  <si>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</si>
  <si>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</si>
  <si>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</si>
  <si>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</si>
  <si>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</si>
  <si>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</si>
  <si>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</si>
  <si>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</si>
  <si>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</si>
  <si>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</si>
  <si>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</si>
  <si>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</si>
  <si>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</si>
  <si>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</si>
  <si>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</si>
  <si>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</si>
  <si>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</si>
  <si>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</si>
  <si>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</si>
  <si>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</si>
  <si>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</si>
  <si>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</si>
  <si>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</si>
  <si>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</si>
  <si>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</si>
  <si>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</si>
  <si>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</si>
  <si>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</si>
  <si>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</si>
  <si>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</si>
  <si>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</si>
  <si>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</si>
  <si>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</si>
  <si>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</si>
  <si>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</si>
  <si>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</si>
  <si>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</si>
  <si>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</si>
  <si>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</si>
  <si>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</si>
  <si>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</si>
  <si>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</si>
  <si>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</si>
  <si>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</si>
  <si>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</si>
  <si>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</si>
  <si>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</si>
  <si>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</si>
  <si>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</si>
  <si>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</si>
  <si>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</si>
  <si>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</si>
  <si>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</si>
  <si>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</si>
  <si>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</si>
  <si>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</si>
  <si>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</si>
  <si>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</si>
  <si>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</si>
  <si>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</si>
  <si>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</si>
  <si>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</si>
  <si>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</si>
  <si>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</si>
  <si>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</si>
  <si>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</si>
  <si>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</si>
  <si>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</si>
  <si>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</si>
  <si>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</si>
  <si>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</si>
  <si>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</si>
  <si>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</si>
  <si>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</si>
  <si>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</si>
  <si>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</si>
  <si>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</si>
  <si>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</si>
  <si>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</si>
  <si>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</si>
  <si>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</si>
  <si>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</si>
  <si>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</si>
  <si>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</si>
  <si>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</si>
  <si>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</si>
  <si>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</si>
  <si>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</si>
  <si>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</si>
  <si>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</si>
  <si>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</si>
  <si>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</si>
  <si>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</si>
  <si>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</si>
  <si>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</si>
  <si>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</si>
  <si>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</si>
  <si>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</si>
  <si>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</si>
  <si>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</si>
  <si>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</si>
  <si>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</si>
  <si>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</si>
  <si>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</si>
  <si>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</si>
  <si>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t>FANGST UKE 37</t>
  </si>
  <si>
    <t>FANGST T.O.M UKE 37</t>
  </si>
  <si>
    <t>RESTKVOTER UKE 37</t>
  </si>
  <si>
    <t>FANGST T.O.M. UKE 37 2020</t>
  </si>
  <si>
    <r>
      <t xml:space="preserve">2 </t>
    </r>
    <r>
      <rPr>
        <sz val="9"/>
        <color indexed="8"/>
        <rFont val="Calibri"/>
        <family val="2"/>
      </rPr>
      <t>Registrert rekreasjonsfiske utgjør 50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</si>
  <si>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4 949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</si>
  <si>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536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</si>
  <si>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937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</si>
</sst>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zoomScaleNormal="110" zoomScaleSheetLayoutView="100" workbookViewId="0">
      <selection activeCell="I41" sqref="I41"/>
    </sheetView>
  </sheetViews>
  <sheetFormatPr baseColWidth="10" defaultColWidth="11.453125" defaultRowHeight="0" customHeight="1" zeroHeight="1" x14ac:dyDescent="0.35"/>
  <cols>
    <col min="1" max="1" width="2.453125" customWidth="1"/>
    <col min="2" max="2" width="2.81640625" customWidth="1"/>
    <col min="3" max="3" width="32.453125" customWidth="1"/>
    <col min="4" max="4" width="16.81640625" customWidth="1"/>
    <col min="5" max="5" width="16.453125" bestFit="1" customWidth="1"/>
    <col min="6" max="6" width="15" customWidth="1"/>
    <col min="7" max="7" width="19.54296875" customWidth="1"/>
    <col min="8" max="8" width="17.7265625" customWidth="1"/>
    <col min="9" max="9" width="18.453125" customWidth="1"/>
    <col min="10" max="10" width="19.1796875" customWidth="1"/>
  </cols>
  <sheetData>
    <row r="1" spans="1:10" ht="8.15" customHeight="1" thickBot="1" x14ac:dyDescent="0.4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4">
      <c r="A2" s="26"/>
      <c r="B2" s="398" t="s">
        <v>133</v>
      </c>
      <c r="C2" s="399"/>
      <c r="D2" s="399"/>
      <c r="E2" s="399"/>
      <c r="F2" s="399"/>
      <c r="G2" s="399"/>
      <c r="H2" s="399"/>
      <c r="I2" s="399"/>
      <c r="J2" s="400"/>
    </row>
    <row r="3" spans="1:10" ht="14.9" customHeight="1" thickTop="1" x14ac:dyDescent="0.3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" customHeight="1" x14ac:dyDescent="0.3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" customHeight="1" x14ac:dyDescent="0.3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" customHeight="1" x14ac:dyDescent="0.3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5" customHeight="1" x14ac:dyDescent="0.3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49999999999999" customHeight="1" thickBot="1" x14ac:dyDescent="0.4">
      <c r="A8" s="6"/>
      <c r="B8" s="5"/>
      <c r="C8" s="288" t="s">
        <v>0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6"/>
      <c r="B9" s="401"/>
      <c r="C9" s="402"/>
      <c r="D9" s="402"/>
      <c r="E9" s="402"/>
      <c r="F9" s="402"/>
      <c r="G9" s="402"/>
      <c r="H9" s="402"/>
      <c r="I9" s="402"/>
      <c r="J9" s="403"/>
    </row>
    <row r="10" spans="1:10" ht="12" customHeight="1" thickBot="1" x14ac:dyDescent="0.4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5" customHeight="1" thickBot="1" x14ac:dyDescent="0.4">
      <c r="A11" s="1"/>
      <c r="B11" s="50"/>
      <c r="C11" s="394" t="s">
        <v>1</v>
      </c>
      <c r="D11" s="395"/>
      <c r="E11" s="394" t="s">
        <v>18</v>
      </c>
      <c r="F11" s="395"/>
      <c r="G11" s="394" t="s">
        <v>19</v>
      </c>
      <c r="H11" s="395"/>
      <c r="I11" s="87"/>
      <c r="J11" s="61"/>
    </row>
    <row r="12" spans="1:10" ht="14.15" customHeight="1" x14ac:dyDescent="0.3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9"/>
    </row>
    <row r="13" spans="1:10" ht="15.75" customHeight="1" x14ac:dyDescent="0.3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9"/>
    </row>
    <row r="14" spans="1:10" ht="14.25" customHeight="1" x14ac:dyDescent="0.3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9"/>
    </row>
    <row r="15" spans="1:10" ht="15.75" customHeight="1" thickBot="1" x14ac:dyDescent="0.4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9"/>
    </row>
    <row r="16" spans="1:10" ht="14.15" customHeight="1" thickBot="1" x14ac:dyDescent="0.4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9"/>
    </row>
    <row r="17" spans="1:10" ht="15" customHeight="1" x14ac:dyDescent="0.3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0"/>
    </row>
    <row r="18" spans="1:10" ht="15" customHeight="1" thickBot="1" x14ac:dyDescent="0.4">
      <c r="A18" s="26"/>
      <c r="B18" s="58"/>
      <c r="C18" s="130"/>
      <c r="D18" s="130"/>
      <c r="E18" s="284"/>
      <c r="F18" s="130"/>
      <c r="G18" s="130"/>
      <c r="H18" s="130"/>
      <c r="I18" s="130"/>
      <c r="J18" s="291"/>
    </row>
    <row r="19" spans="1:10" ht="15" customHeight="1" x14ac:dyDescent="0.35">
      <c r="A19" s="26"/>
      <c r="B19" s="52"/>
      <c r="C19" s="118"/>
      <c r="D19" s="118"/>
      <c r="E19" s="285"/>
      <c r="F19" s="118"/>
      <c r="G19" s="118"/>
      <c r="H19" s="118"/>
      <c r="I19" s="118"/>
      <c r="J19" s="292"/>
    </row>
    <row r="20" spans="1:10" ht="15" customHeight="1" x14ac:dyDescent="0.35">
      <c r="A20" s="26"/>
      <c r="B20" s="52"/>
      <c r="C20" s="24" t="s">
        <v>125</v>
      </c>
      <c r="D20" s="118"/>
      <c r="E20" s="285"/>
      <c r="F20" s="118"/>
      <c r="G20" s="118"/>
      <c r="H20" s="118"/>
      <c r="I20" s="118"/>
      <c r="J20" s="292"/>
    </row>
    <row r="21" spans="1:10" ht="12" customHeight="1" thickBot="1" x14ac:dyDescent="0.4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4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135</v>
      </c>
      <c r="G22" s="167" t="s">
        <v>136</v>
      </c>
      <c r="H22" s="167" t="s">
        <v>137</v>
      </c>
      <c r="I22" s="167" t="s">
        <v>138</v>
      </c>
      <c r="J22" s="49"/>
    </row>
    <row r="23" spans="1:10" ht="14.15" customHeight="1" x14ac:dyDescent="0.35">
      <c r="A23" s="26"/>
      <c r="B23" s="52"/>
      <c r="C23" s="143" t="s">
        <v>14</v>
      </c>
      <c r="D23" s="181">
        <f t="shared" ref="D23:H23" si="0">D25+D24</f>
        <v>129649</v>
      </c>
      <c r="E23" s="181">
        <f t="shared" si="0"/>
        <v>130454</v>
      </c>
      <c r="F23" s="172">
        <f t="shared" si="0"/>
        <v>520.74014999999997</v>
      </c>
      <c r="G23" s="172">
        <f t="shared" si="0"/>
        <v>64108.911910000003</v>
      </c>
      <c r="H23" s="172">
        <f t="shared" si="0"/>
        <v>66345.088090000005</v>
      </c>
      <c r="I23" s="172">
        <f>I25+I24</f>
        <v>65043.396700000005</v>
      </c>
      <c r="J23" s="61"/>
    </row>
    <row r="24" spans="1:10" ht="14.15" customHeight="1" x14ac:dyDescent="0.35">
      <c r="A24" s="26"/>
      <c r="B24" s="52"/>
      <c r="C24" s="144" t="s">
        <v>10</v>
      </c>
      <c r="D24" s="182">
        <v>128899</v>
      </c>
      <c r="E24" s="173">
        <v>129722</v>
      </c>
      <c r="F24" s="173">
        <v>504.49815000000001</v>
      </c>
      <c r="G24" s="173">
        <v>63779.027710000002</v>
      </c>
      <c r="H24" s="173">
        <f>E24-G24</f>
        <v>65942.972290000005</v>
      </c>
      <c r="I24" s="173">
        <v>64552.500310000003</v>
      </c>
      <c r="J24" s="61"/>
    </row>
    <row r="25" spans="1:10" ht="14.15" customHeight="1" thickBot="1" x14ac:dyDescent="0.4">
      <c r="A25" s="26"/>
      <c r="B25" s="52"/>
      <c r="C25" s="145" t="s">
        <v>9</v>
      </c>
      <c r="D25" s="183">
        <v>750</v>
      </c>
      <c r="E25" s="174">
        <v>732</v>
      </c>
      <c r="F25" s="173">
        <v>16.242000000000001</v>
      </c>
      <c r="G25" s="173">
        <v>329.88420000000002</v>
      </c>
      <c r="H25" s="173">
        <f>E25-G25</f>
        <v>402.11579999999998</v>
      </c>
      <c r="I25" s="173">
        <v>490.89639</v>
      </c>
      <c r="J25" s="61"/>
    </row>
    <row r="26" spans="1:10" ht="14.15" customHeight="1" x14ac:dyDescent="0.35">
      <c r="A26" s="26"/>
      <c r="B26" s="52"/>
      <c r="C26" s="143" t="s">
        <v>15</v>
      </c>
      <c r="D26" s="181">
        <f t="shared" ref="D26:H26" si="1">D34+D33+D27</f>
        <v>280430</v>
      </c>
      <c r="E26" s="181">
        <f t="shared" si="1"/>
        <v>281832</v>
      </c>
      <c r="F26" s="172">
        <f t="shared" si="1"/>
        <v>649.80288999999993</v>
      </c>
      <c r="G26" s="172">
        <f t="shared" si="1"/>
        <v>218795.76692099997</v>
      </c>
      <c r="H26" s="172">
        <f t="shared" si="1"/>
        <v>63036.233078999998</v>
      </c>
      <c r="I26" s="172">
        <f>I34+I33+I27</f>
        <v>192926.55764000001</v>
      </c>
      <c r="J26" s="61"/>
    </row>
    <row r="27" spans="1:10" ht="15" customHeight="1" x14ac:dyDescent="0.35">
      <c r="A27" s="9"/>
      <c r="B27" s="62"/>
      <c r="C27" s="150" t="s">
        <v>67</v>
      </c>
      <c r="D27" s="184">
        <f t="shared" ref="D27:H27" si="2">D28+D29+D30+D31+D32</f>
        <v>218782</v>
      </c>
      <c r="E27" s="184">
        <f t="shared" si="2"/>
        <v>220475</v>
      </c>
      <c r="F27" s="175">
        <f t="shared" si="2"/>
        <v>528.73606999999993</v>
      </c>
      <c r="G27" s="175">
        <f t="shared" si="2"/>
        <v>181638.22481099999</v>
      </c>
      <c r="H27" s="175">
        <f t="shared" si="2"/>
        <v>38836.775189</v>
      </c>
      <c r="I27" s="175">
        <f>I28+I29+I30+I31+I32</f>
        <v>153043.01693000001</v>
      </c>
      <c r="J27" s="61"/>
    </row>
    <row r="28" spans="1:10" ht="14.15" customHeight="1" x14ac:dyDescent="0.35">
      <c r="A28" s="10"/>
      <c r="B28" s="63"/>
      <c r="C28" s="149" t="s">
        <v>20</v>
      </c>
      <c r="D28" s="185">
        <v>52672</v>
      </c>
      <c r="E28" s="176">
        <v>52698</v>
      </c>
      <c r="F28" s="176">
        <f>120.77753-E55</f>
        <v>42.777529999999999</v>
      </c>
      <c r="G28" s="176">
        <f>43983.9776-F55</f>
        <v>42616.977599999998</v>
      </c>
      <c r="H28" s="176">
        <f t="shared" ref="H28:H34" si="3">E28-G28</f>
        <v>10081.022400000002</v>
      </c>
      <c r="I28" s="176">
        <f>39513.00133-H55</f>
        <v>37629.001329999999</v>
      </c>
      <c r="J28" s="392"/>
    </row>
    <row r="29" spans="1:10" ht="14.15" customHeight="1" x14ac:dyDescent="0.35">
      <c r="A29" s="10"/>
      <c r="B29" s="63"/>
      <c r="C29" s="149" t="s">
        <v>56</v>
      </c>
      <c r="D29" s="185">
        <v>56909</v>
      </c>
      <c r="E29" s="176">
        <v>58236</v>
      </c>
      <c r="F29" s="176">
        <f>272.57041-E56</f>
        <v>106.57040999999998</v>
      </c>
      <c r="G29" s="176">
        <f>52170.88149-F56</f>
        <v>49946.88149</v>
      </c>
      <c r="H29" s="176">
        <f t="shared" si="3"/>
        <v>8289.1185100000002</v>
      </c>
      <c r="I29" s="176">
        <f>40956.59739-H56</f>
        <v>38560.597390000003</v>
      </c>
      <c r="J29" s="392"/>
    </row>
    <row r="30" spans="1:10" ht="14.15" customHeight="1" x14ac:dyDescent="0.35">
      <c r="A30" s="10"/>
      <c r="B30" s="63"/>
      <c r="C30" s="149" t="s">
        <v>57</v>
      </c>
      <c r="D30" s="185">
        <v>54293</v>
      </c>
      <c r="E30" s="176">
        <v>54234</v>
      </c>
      <c r="F30" s="176">
        <f>99.96967-E57</f>
        <v>-51.030330000000006</v>
      </c>
      <c r="G30" s="176">
        <f>47319.116699-F57</f>
        <v>43898.116698999998</v>
      </c>
      <c r="H30" s="176">
        <f t="shared" si="3"/>
        <v>10335.883301000002</v>
      </c>
      <c r="I30" s="176">
        <f>43504.94268-H57</f>
        <v>40172.94268</v>
      </c>
      <c r="J30" s="392"/>
    </row>
    <row r="31" spans="1:10" ht="14.15" customHeight="1" x14ac:dyDescent="0.35">
      <c r="A31" s="10"/>
      <c r="B31" s="63"/>
      <c r="C31" s="149" t="s">
        <v>69</v>
      </c>
      <c r="D31" s="185">
        <v>39638</v>
      </c>
      <c r="E31" s="176">
        <v>40037</v>
      </c>
      <c r="F31" s="176">
        <f>35.41846-E58</f>
        <v>-18.581539999999997</v>
      </c>
      <c r="G31" s="176">
        <f>38164.249022-F58</f>
        <v>36461.249022000004</v>
      </c>
      <c r="H31" s="176">
        <f t="shared" si="3"/>
        <v>3575.7509779999964</v>
      </c>
      <c r="I31" s="176">
        <f>29068.47553-H58</f>
        <v>27328.47553</v>
      </c>
      <c r="J31" s="392"/>
    </row>
    <row r="32" spans="1:10" ht="14.15" customHeight="1" x14ac:dyDescent="0.3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449</v>
      </c>
      <c r="G32" s="176">
        <f>F54</f>
        <v>8715</v>
      </c>
      <c r="H32" s="176">
        <f t="shared" si="3"/>
        <v>6555</v>
      </c>
      <c r="I32" s="176">
        <f>H54</f>
        <v>9352</v>
      </c>
      <c r="J32" s="392"/>
    </row>
    <row r="33" spans="1:13" ht="14.15" customHeight="1" x14ac:dyDescent="0.35">
      <c r="A33" s="11"/>
      <c r="B33" s="62"/>
      <c r="C33" s="150" t="s">
        <v>16</v>
      </c>
      <c r="D33" s="184">
        <v>35291</v>
      </c>
      <c r="E33" s="184">
        <v>35000</v>
      </c>
      <c r="F33" s="175">
        <v>53.311500000000002</v>
      </c>
      <c r="G33" s="175">
        <v>19017.083839999999</v>
      </c>
      <c r="H33" s="175">
        <f t="shared" si="3"/>
        <v>15982.916160000001</v>
      </c>
      <c r="I33" s="175">
        <v>19184.362010000001</v>
      </c>
      <c r="J33" s="392"/>
    </row>
    <row r="34" spans="1:13" ht="14.15" customHeight="1" x14ac:dyDescent="0.35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67.755319999999998</v>
      </c>
      <c r="G34" s="175">
        <f>G35+G36</f>
        <v>18140.458269999999</v>
      </c>
      <c r="H34" s="175">
        <f t="shared" si="3"/>
        <v>8216.5417300000008</v>
      </c>
      <c r="I34" s="175">
        <f>I35+I36</f>
        <v>20699.1787</v>
      </c>
      <c r="J34" s="392"/>
    </row>
    <row r="35" spans="1:13" ht="14.15" customHeight="1" x14ac:dyDescent="0.35">
      <c r="A35" s="10"/>
      <c r="B35" s="63"/>
      <c r="C35" s="149" t="s">
        <v>8</v>
      </c>
      <c r="D35" s="185">
        <v>24487</v>
      </c>
      <c r="E35" s="221">
        <v>24487</v>
      </c>
      <c r="F35" s="176">
        <f>79.75532-E59-E60</f>
        <v>11.755319999999998</v>
      </c>
      <c r="G35" s="176">
        <f>21220.45827-F59-F60</f>
        <v>17032.458269999999</v>
      </c>
      <c r="H35" s="176">
        <f t="shared" ref="H35:H42" si="4">E35-G35</f>
        <v>7454.5417300000008</v>
      </c>
      <c r="I35" s="176">
        <f>23793.1787-H59-H60</f>
        <v>19423.1787</v>
      </c>
      <c r="J35" s="392"/>
    </row>
    <row r="36" spans="1:13" ht="14.15" customHeight="1" thickBot="1" x14ac:dyDescent="0.4">
      <c r="A36" s="10"/>
      <c r="B36" s="63"/>
      <c r="C36" s="269" t="s">
        <v>71</v>
      </c>
      <c r="D36" s="270">
        <v>1870</v>
      </c>
      <c r="E36" s="176">
        <v>1870</v>
      </c>
      <c r="F36" s="271">
        <f>E59</f>
        <v>56</v>
      </c>
      <c r="G36" s="271">
        <f>F59</f>
        <v>1108</v>
      </c>
      <c r="H36" s="271">
        <f t="shared" si="4"/>
        <v>762</v>
      </c>
      <c r="I36" s="271">
        <f>H59</f>
        <v>1276</v>
      </c>
      <c r="J36" s="392"/>
    </row>
    <row r="37" spans="1:13" ht="15.75" customHeight="1" thickBot="1" x14ac:dyDescent="0.4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1295.966999</v>
      </c>
      <c r="H37" s="179">
        <f t="shared" si="4"/>
        <v>1204.033001</v>
      </c>
      <c r="I37" s="179">
        <v>1138.19265</v>
      </c>
      <c r="J37" s="61"/>
    </row>
    <row r="38" spans="1:13" ht="14.15" customHeight="1" thickBot="1" x14ac:dyDescent="0.4">
      <c r="A38" s="26"/>
      <c r="B38" s="52"/>
      <c r="C38" s="104" t="s">
        <v>11</v>
      </c>
      <c r="D38" s="187">
        <v>969</v>
      </c>
      <c r="E38" s="388">
        <v>969</v>
      </c>
      <c r="F38" s="391">
        <v>4.5220000000000002</v>
      </c>
      <c r="G38" s="391">
        <v>483.95420000000001</v>
      </c>
      <c r="H38" s="388">
        <f t="shared" si="4"/>
        <v>485.04579999999999</v>
      </c>
      <c r="I38" s="391">
        <v>471.55669</v>
      </c>
      <c r="J38" s="61"/>
    </row>
    <row r="39" spans="1:13" ht="17.25" customHeight="1" thickBot="1" x14ac:dyDescent="0.4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12</v>
      </c>
      <c r="G39" s="391">
        <f>F60</f>
        <v>3080</v>
      </c>
      <c r="H39" s="388">
        <f t="shared" si="4"/>
        <v>796</v>
      </c>
      <c r="I39" s="391">
        <f>H60</f>
        <v>3094</v>
      </c>
      <c r="J39" s="61"/>
    </row>
    <row r="40" spans="1:13" ht="17.25" customHeight="1" thickBot="1" x14ac:dyDescent="0.4">
      <c r="A40" s="26"/>
      <c r="B40" s="52"/>
      <c r="C40" s="104" t="s">
        <v>60</v>
      </c>
      <c r="D40" s="187">
        <v>7000</v>
      </c>
      <c r="E40" s="179">
        <v>7000</v>
      </c>
      <c r="F40" s="391">
        <v>2.7751100000000002</v>
      </c>
      <c r="G40" s="391">
        <v>7000</v>
      </c>
      <c r="H40" s="388">
        <f t="shared" si="4"/>
        <v>0</v>
      </c>
      <c r="I40" s="391">
        <v>7000</v>
      </c>
      <c r="J40" s="61"/>
    </row>
    <row r="41" spans="1:13" ht="17.25" customHeight="1" thickBot="1" x14ac:dyDescent="0.4">
      <c r="A41" s="26"/>
      <c r="B41" s="52"/>
      <c r="C41" s="104" t="s">
        <v>119</v>
      </c>
      <c r="D41" s="187">
        <v>6250</v>
      </c>
      <c r="E41" s="179">
        <v>6250</v>
      </c>
      <c r="F41" s="391"/>
      <c r="G41" s="391">
        <v>1581.9437</v>
      </c>
      <c r="H41" s="388">
        <f t="shared" si="4"/>
        <v>4668.0563000000002</v>
      </c>
      <c r="I41" s="391"/>
      <c r="J41" s="61"/>
      <c r="M41" s="378"/>
    </row>
    <row r="42" spans="1:13" ht="14.15" customHeight="1" thickBot="1" x14ac:dyDescent="0.4">
      <c r="A42" s="26"/>
      <c r="B42" s="52"/>
      <c r="C42" s="83" t="s">
        <v>85</v>
      </c>
      <c r="D42" s="187"/>
      <c r="E42" s="179"/>
      <c r="F42" s="391">
        <v>0.87923999999998159</v>
      </c>
      <c r="G42" s="391">
        <v>87.416900000011083</v>
      </c>
      <c r="H42" s="388">
        <f t="shared" si="4"/>
        <v>-87.416900000011083</v>
      </c>
      <c r="I42" s="391">
        <v>127.46251999994274</v>
      </c>
      <c r="J42" s="61"/>
    </row>
    <row r="43" spans="1:13" ht="16.5" customHeight="1" thickBot="1" x14ac:dyDescent="0.4">
      <c r="A43" s="26"/>
      <c r="B43" s="52"/>
      <c r="C43" s="109" t="s">
        <v>7</v>
      </c>
      <c r="D43" s="188">
        <f t="shared" ref="D43:H43" si="5">D23+D26+D37+D38+D39+D40+D41+D42</f>
        <v>430674</v>
      </c>
      <c r="E43" s="188">
        <f t="shared" si="5"/>
        <v>432881</v>
      </c>
      <c r="F43" s="381">
        <f>F23+F26+F37+F38+F39+F40+F41+F42</f>
        <v>1190.71939</v>
      </c>
      <c r="G43" s="381">
        <f>G23+G26+G37+G38+G39+G40+G41+G42</f>
        <v>296433.96062999999</v>
      </c>
      <c r="H43" s="188">
        <f t="shared" si="5"/>
        <v>136447.03937000001</v>
      </c>
      <c r="I43" s="381">
        <f>I23+I26+I37+I38+I39+I40+I41+I42</f>
        <v>269801.16619999998</v>
      </c>
      <c r="J43" s="61"/>
    </row>
    <row r="44" spans="1:13" ht="14.15" customHeight="1" x14ac:dyDescent="0.3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3"/>
    </row>
    <row r="45" spans="1:13" ht="14.15" customHeight="1" x14ac:dyDescent="0.3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5" customHeight="1" x14ac:dyDescent="0.35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15" customHeight="1" x14ac:dyDescent="0.3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5" customHeight="1" x14ac:dyDescent="0.3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5" customHeight="1" x14ac:dyDescent="0.3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4">
      <c r="A50" s="8"/>
      <c r="B50" s="58"/>
      <c r="C50" s="130"/>
      <c r="D50" s="130"/>
      <c r="E50" s="284"/>
      <c r="F50" s="130"/>
      <c r="G50" s="130"/>
      <c r="H50" s="130"/>
      <c r="I50" s="130"/>
      <c r="J50" s="291"/>
    </row>
    <row r="51" spans="1:10" ht="33" customHeight="1" x14ac:dyDescent="0.35">
      <c r="A51" s="8"/>
      <c r="B51" s="55"/>
      <c r="C51" s="393" t="s">
        <v>126</v>
      </c>
      <c r="D51" s="393"/>
      <c r="E51" s="393"/>
      <c r="F51" s="393"/>
      <c r="G51" s="393"/>
      <c r="H51" s="393"/>
      <c r="I51" s="279"/>
      <c r="J51" s="281"/>
    </row>
    <row r="52" spans="1:10" ht="7.5" customHeight="1" thickBot="1" x14ac:dyDescent="0.4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4">
      <c r="A53" s="8"/>
      <c r="B53" s="55"/>
      <c r="C53" s="282" t="s">
        <v>17</v>
      </c>
      <c r="D53" s="167" t="s">
        <v>124</v>
      </c>
      <c r="E53" s="167" t="str">
        <f>F22</f>
        <v>FANGST UKE 37</v>
      </c>
      <c r="F53" s="167" t="str">
        <f>G22</f>
        <v>FANGST T.O.M UKE 37</v>
      </c>
      <c r="G53" s="167" t="str">
        <f>H22</f>
        <v>RESTKVOTER UKE 37</v>
      </c>
      <c r="H53" s="167" t="str">
        <f>I22</f>
        <v>FANGST T.O.M. UKE 37 2020</v>
      </c>
      <c r="I53" s="64"/>
      <c r="J53" s="61"/>
    </row>
    <row r="54" spans="1:10" ht="14.15" customHeight="1" x14ac:dyDescent="0.35">
      <c r="A54" s="8"/>
      <c r="B54" s="55"/>
      <c r="C54" s="143" t="s">
        <v>123</v>
      </c>
      <c r="D54" s="406">
        <v>15270</v>
      </c>
      <c r="E54" s="172">
        <f>E58+E57+E56+E55</f>
        <v>449</v>
      </c>
      <c r="F54" s="172">
        <f>F58+F57+F56+F55</f>
        <v>8715</v>
      </c>
      <c r="G54" s="406">
        <f>D54-F54</f>
        <v>6555</v>
      </c>
      <c r="H54" s="172">
        <f>H58+H57+H56+H55</f>
        <v>9352</v>
      </c>
      <c r="I54" s="64"/>
      <c r="J54" s="61"/>
    </row>
    <row r="55" spans="1:10" ht="14.15" customHeight="1" x14ac:dyDescent="0.35">
      <c r="A55" s="8"/>
      <c r="B55" s="55"/>
      <c r="C55" s="149" t="s">
        <v>20</v>
      </c>
      <c r="D55" s="407"/>
      <c r="E55" s="176">
        <v>78</v>
      </c>
      <c r="F55" s="176">
        <v>1367</v>
      </c>
      <c r="G55" s="407"/>
      <c r="H55" s="176">
        <v>1884</v>
      </c>
      <c r="I55" s="64"/>
      <c r="J55" s="61"/>
    </row>
    <row r="56" spans="1:10" ht="14.15" customHeight="1" x14ac:dyDescent="0.35">
      <c r="A56" s="8"/>
      <c r="B56" s="55"/>
      <c r="C56" s="149" t="s">
        <v>56</v>
      </c>
      <c r="D56" s="407"/>
      <c r="E56" s="176">
        <v>166</v>
      </c>
      <c r="F56" s="176">
        <v>2224</v>
      </c>
      <c r="G56" s="407"/>
      <c r="H56" s="176">
        <v>2396</v>
      </c>
      <c r="I56" s="64"/>
      <c r="J56" s="61"/>
    </row>
    <row r="57" spans="1:10" ht="14.15" customHeight="1" x14ac:dyDescent="0.35">
      <c r="A57" s="8"/>
      <c r="B57" s="55"/>
      <c r="C57" s="149" t="s">
        <v>57</v>
      </c>
      <c r="D57" s="407"/>
      <c r="E57" s="176">
        <v>151</v>
      </c>
      <c r="F57" s="176">
        <v>3421</v>
      </c>
      <c r="G57" s="407"/>
      <c r="H57" s="176">
        <v>3332</v>
      </c>
      <c r="I57" s="64"/>
      <c r="J57" s="61"/>
    </row>
    <row r="58" spans="1:10" ht="14.15" customHeight="1" thickBot="1" x14ac:dyDescent="0.4">
      <c r="A58" s="8"/>
      <c r="B58" s="55"/>
      <c r="C58" s="280" t="s">
        <v>69</v>
      </c>
      <c r="D58" s="408"/>
      <c r="E58" s="177">
        <v>54</v>
      </c>
      <c r="F58" s="177">
        <v>1703</v>
      </c>
      <c r="G58" s="408"/>
      <c r="H58" s="177">
        <v>1740</v>
      </c>
      <c r="I58" s="64"/>
      <c r="J58" s="61"/>
    </row>
    <row r="59" spans="1:10" ht="14.15" customHeight="1" thickBot="1" x14ac:dyDescent="0.4">
      <c r="A59" s="8"/>
      <c r="B59" s="55"/>
      <c r="C59" s="146" t="s">
        <v>121</v>
      </c>
      <c r="D59" s="283">
        <v>1870</v>
      </c>
      <c r="E59" s="390">
        <v>56</v>
      </c>
      <c r="F59" s="390">
        <v>1108</v>
      </c>
      <c r="G59" s="283">
        <f>D59-F59</f>
        <v>762</v>
      </c>
      <c r="H59" s="390">
        <v>1276</v>
      </c>
      <c r="I59" s="64"/>
      <c r="J59" s="61"/>
    </row>
    <row r="60" spans="1:10" ht="14.15" customHeight="1" thickBot="1" x14ac:dyDescent="0.4">
      <c r="A60" s="8"/>
      <c r="B60" s="55"/>
      <c r="C60" s="147" t="s">
        <v>122</v>
      </c>
      <c r="D60" s="179">
        <v>3833</v>
      </c>
      <c r="E60" s="179">
        <v>12</v>
      </c>
      <c r="F60" s="179">
        <v>3080</v>
      </c>
      <c r="G60" s="179">
        <f>D60-F60</f>
        <v>753</v>
      </c>
      <c r="H60" s="179">
        <v>3094</v>
      </c>
      <c r="I60" s="64"/>
      <c r="J60" s="61"/>
    </row>
    <row r="61" spans="1:10" ht="14.15" customHeight="1" x14ac:dyDescent="0.3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5" customHeight="1" x14ac:dyDescent="0.3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5" x14ac:dyDescent="0.3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4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3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35"/>
    <row r="67" spans="1:10" ht="0" hidden="1" customHeight="1" x14ac:dyDescent="0.3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3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3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3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3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3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3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3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3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3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3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3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3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3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3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3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3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3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3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3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3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3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3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49999999999999" customHeight="1" x14ac:dyDescent="0.3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49999999999999" customHeight="1" x14ac:dyDescent="0.35">
      <c r="B91" s="5"/>
      <c r="C91" s="288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4">
      <c r="B92" s="5"/>
      <c r="C92" s="288"/>
      <c r="D92" s="5"/>
      <c r="E92" s="5"/>
      <c r="F92" s="5"/>
      <c r="G92" s="5"/>
      <c r="H92" s="5"/>
      <c r="I92" s="5"/>
      <c r="J92" s="5"/>
    </row>
    <row r="93" spans="1:10" ht="14.15" customHeight="1" thickTop="1" thickBot="1" x14ac:dyDescent="0.4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" thickBot="1" x14ac:dyDescent="0.4">
      <c r="B94" s="50"/>
      <c r="C94" s="394" t="s">
        <v>1</v>
      </c>
      <c r="D94" s="395"/>
      <c r="E94" s="394" t="s">
        <v>18</v>
      </c>
      <c r="F94" s="412"/>
      <c r="G94" s="394" t="s">
        <v>19</v>
      </c>
      <c r="H94" s="395"/>
      <c r="I94" s="87"/>
      <c r="J94" s="61"/>
    </row>
    <row r="95" spans="1:10" ht="14.5" x14ac:dyDescent="0.3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9"/>
    </row>
    <row r="96" spans="1:10" ht="14.5" x14ac:dyDescent="0.3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9"/>
    </row>
    <row r="97" spans="1:10" ht="14.15" customHeight="1" thickBot="1" x14ac:dyDescent="0.4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9"/>
    </row>
    <row r="98" spans="1:10" ht="12" customHeight="1" thickBot="1" x14ac:dyDescent="0.4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9"/>
    </row>
    <row r="99" spans="1:10" ht="14.25" customHeight="1" x14ac:dyDescent="0.3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35">
      <c r="A100" s="26"/>
      <c r="B100" s="135"/>
      <c r="C100" s="276"/>
      <c r="D100" s="276"/>
      <c r="E100" s="276"/>
      <c r="F100" s="276"/>
      <c r="G100" s="276"/>
      <c r="H100" s="276"/>
      <c r="I100" s="140"/>
      <c r="J100" s="139"/>
    </row>
    <row r="101" spans="1:10" ht="14.15" customHeight="1" thickBot="1" x14ac:dyDescent="0.4">
      <c r="A101" s="26"/>
      <c r="B101" s="295"/>
      <c r="C101" s="130"/>
      <c r="D101" s="284"/>
      <c r="E101" s="130"/>
      <c r="F101" s="130"/>
      <c r="G101" s="130"/>
      <c r="H101" s="130"/>
      <c r="I101" s="114"/>
      <c r="J101" s="291"/>
    </row>
    <row r="102" spans="1:10" ht="20.25" customHeight="1" x14ac:dyDescent="0.35">
      <c r="A102" s="26"/>
      <c r="B102" s="135"/>
      <c r="C102" s="24" t="str">
        <f>C20</f>
        <v>KVOTE- OG FANGSTOVERSIKT</v>
      </c>
      <c r="D102" s="276"/>
      <c r="E102" s="276"/>
      <c r="F102" s="276"/>
      <c r="G102" s="276"/>
      <c r="H102" s="276"/>
      <c r="I102" s="141"/>
      <c r="J102" s="139"/>
    </row>
    <row r="103" spans="1:10" ht="11.25" customHeight="1" thickBot="1" x14ac:dyDescent="0.45">
      <c r="A103" s="26"/>
      <c r="B103" s="52"/>
      <c r="C103" s="286"/>
      <c r="D103" s="286"/>
      <c r="E103" s="286"/>
      <c r="F103" s="286"/>
      <c r="G103" s="286"/>
      <c r="H103" s="286"/>
      <c r="I103" s="286"/>
      <c r="J103" s="296"/>
    </row>
    <row r="104" spans="1:10" ht="54" customHeight="1" thickBot="1" x14ac:dyDescent="0.4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37</v>
      </c>
      <c r="G104" s="108" t="str">
        <f>G22</f>
        <v>FANGST T.O.M UKE 37</v>
      </c>
      <c r="H104" s="108" t="str">
        <f>H22</f>
        <v>RESTKVOTER UKE 37</v>
      </c>
      <c r="I104" s="108" t="str">
        <f>I22</f>
        <v>FANGST T.O.M. UKE 37 2020</v>
      </c>
      <c r="J104" s="53"/>
    </row>
    <row r="105" spans="1:10" ht="14.15" customHeight="1" x14ac:dyDescent="0.3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620.92618000000004</v>
      </c>
      <c r="G105" s="172">
        <f t="shared" si="6"/>
        <v>43176.36808</v>
      </c>
      <c r="H105" s="172">
        <f t="shared" si="6"/>
        <v>4269.6319200000016</v>
      </c>
      <c r="I105" s="172">
        <f t="shared" si="6"/>
        <v>26678.391620000002</v>
      </c>
      <c r="J105" s="61"/>
    </row>
    <row r="106" spans="1:10" ht="14.5" x14ac:dyDescent="0.35">
      <c r="A106" s="51"/>
      <c r="B106" s="52"/>
      <c r="C106" s="144" t="s">
        <v>10</v>
      </c>
      <c r="D106" s="182">
        <v>41745</v>
      </c>
      <c r="E106" s="173">
        <v>46621</v>
      </c>
      <c r="F106" s="173">
        <v>516.58558000000005</v>
      </c>
      <c r="G106" s="173">
        <v>42454.926059999998</v>
      </c>
      <c r="H106" s="173">
        <f>E106-G106</f>
        <v>4166.073940000002</v>
      </c>
      <c r="I106" s="173">
        <v>26432.44382</v>
      </c>
      <c r="J106" s="61"/>
    </row>
    <row r="107" spans="1:10" ht="14.15" customHeight="1" thickBot="1" x14ac:dyDescent="0.4">
      <c r="A107" s="51"/>
      <c r="B107" s="52"/>
      <c r="C107" s="158" t="s">
        <v>9</v>
      </c>
      <c r="D107" s="183">
        <v>750</v>
      </c>
      <c r="E107" s="174">
        <v>825</v>
      </c>
      <c r="F107" s="174">
        <v>104.34059999999999</v>
      </c>
      <c r="G107" s="174">
        <v>721.44201999999996</v>
      </c>
      <c r="H107" s="174">
        <f>E107-G107</f>
        <v>103.55798000000004</v>
      </c>
      <c r="I107" s="174">
        <v>245.9478</v>
      </c>
      <c r="J107" s="61"/>
    </row>
    <row r="108" spans="1:10" ht="15.75" customHeight="1" x14ac:dyDescent="0.35">
      <c r="A108" s="51"/>
      <c r="B108" s="50"/>
      <c r="C108" s="143" t="s">
        <v>15</v>
      </c>
      <c r="D108" s="181">
        <f>D109+D114+D115</f>
        <v>71087</v>
      </c>
      <c r="E108" s="181">
        <f t="shared" ref="E108:H108" si="7">E109+E114+E115</f>
        <v>76252</v>
      </c>
      <c r="F108" s="172">
        <f t="shared" si="7"/>
        <v>564.08512000000007</v>
      </c>
      <c r="G108" s="172">
        <f t="shared" si="7"/>
        <v>36754.443520000001</v>
      </c>
      <c r="H108" s="172">
        <f t="shared" si="7"/>
        <v>39497.556479999999</v>
      </c>
      <c r="I108" s="172">
        <f>I109+I114+I115</f>
        <v>40306.31033</v>
      </c>
      <c r="J108" s="61"/>
    </row>
    <row r="109" spans="1:10" ht="14.15" customHeight="1" x14ac:dyDescent="0.3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484.31429000000003</v>
      </c>
      <c r="G109" s="175">
        <f t="shared" si="8"/>
        <v>29514.2297</v>
      </c>
      <c r="H109" s="175">
        <f t="shared" si="8"/>
        <v>28722.7703</v>
      </c>
      <c r="I109" s="175">
        <f t="shared" si="8"/>
        <v>32282.447310000003</v>
      </c>
      <c r="J109" s="61"/>
    </row>
    <row r="110" spans="1:10" ht="14.15" customHeight="1" x14ac:dyDescent="0.35">
      <c r="A110" s="69"/>
      <c r="B110" s="63"/>
      <c r="C110" s="149" t="s">
        <v>20</v>
      </c>
      <c r="D110" s="185">
        <v>14200</v>
      </c>
      <c r="E110" s="176">
        <v>15834</v>
      </c>
      <c r="F110" s="176">
        <v>84.216189999999997</v>
      </c>
      <c r="G110" s="176">
        <v>3665.3825299999999</v>
      </c>
      <c r="H110" s="176">
        <f>E110-G110</f>
        <v>12168.617470000001</v>
      </c>
      <c r="I110" s="176">
        <v>4636.7903200000001</v>
      </c>
      <c r="J110" s="61"/>
    </row>
    <row r="111" spans="1:10" ht="14.15" customHeight="1" x14ac:dyDescent="0.35">
      <c r="A111" s="69"/>
      <c r="B111" s="63"/>
      <c r="C111" s="149" t="s">
        <v>21</v>
      </c>
      <c r="D111" s="185">
        <v>14540</v>
      </c>
      <c r="E111" s="176">
        <v>16205</v>
      </c>
      <c r="F111" s="176">
        <v>242.77333999999999</v>
      </c>
      <c r="G111" s="176">
        <v>9540.1414999999997</v>
      </c>
      <c r="H111" s="176">
        <f t="shared" ref="H111:H119" si="9">E111-G111</f>
        <v>6664.8585000000003</v>
      </c>
      <c r="I111" s="176">
        <v>9404.4751300000007</v>
      </c>
      <c r="J111" s="61"/>
    </row>
    <row r="112" spans="1:10" ht="14.15" customHeight="1" x14ac:dyDescent="0.35">
      <c r="A112" s="69"/>
      <c r="B112" s="63"/>
      <c r="C112" s="149" t="s">
        <v>22</v>
      </c>
      <c r="D112" s="185">
        <v>14828</v>
      </c>
      <c r="E112" s="176">
        <v>16580</v>
      </c>
      <c r="F112" s="176">
        <v>70.001300000000001</v>
      </c>
      <c r="G112" s="176">
        <v>10424.649649999999</v>
      </c>
      <c r="H112" s="176">
        <f t="shared" si="9"/>
        <v>6155.3503500000006</v>
      </c>
      <c r="I112" s="176">
        <v>10558.73245</v>
      </c>
      <c r="J112" s="61"/>
    </row>
    <row r="113" spans="1:10" ht="14.15" customHeight="1" x14ac:dyDescent="0.35">
      <c r="A113" s="69"/>
      <c r="B113" s="63"/>
      <c r="C113" s="149" t="s">
        <v>69</v>
      </c>
      <c r="D113" s="185">
        <v>9492</v>
      </c>
      <c r="E113" s="176">
        <v>9618</v>
      </c>
      <c r="F113" s="176">
        <v>87.323459999999997</v>
      </c>
      <c r="G113" s="176">
        <v>5884.05602</v>
      </c>
      <c r="H113" s="176">
        <f t="shared" si="9"/>
        <v>3733.94398</v>
      </c>
      <c r="I113" s="176">
        <v>7682.4494100000002</v>
      </c>
      <c r="J113" s="61"/>
    </row>
    <row r="114" spans="1:10" ht="14.15" customHeight="1" x14ac:dyDescent="0.35">
      <c r="A114" s="69"/>
      <c r="B114" s="63"/>
      <c r="C114" s="150" t="s">
        <v>27</v>
      </c>
      <c r="D114" s="184">
        <v>12480</v>
      </c>
      <c r="E114" s="175">
        <v>11822</v>
      </c>
      <c r="F114" s="175"/>
      <c r="G114" s="175">
        <v>5888.0228200000001</v>
      </c>
      <c r="H114" s="175">
        <f>E114-G114</f>
        <v>5933.9771799999999</v>
      </c>
      <c r="I114" s="175">
        <v>6708.2317899999998</v>
      </c>
      <c r="J114" s="61"/>
    </row>
    <row r="115" spans="1:10" ht="15" thickBot="1" x14ac:dyDescent="0.4">
      <c r="A115" s="51"/>
      <c r="B115" s="62"/>
      <c r="C115" s="151" t="s">
        <v>66</v>
      </c>
      <c r="D115" s="197">
        <v>5547</v>
      </c>
      <c r="E115" s="198">
        <v>6193</v>
      </c>
      <c r="F115" s="198">
        <v>79.770830000000004</v>
      </c>
      <c r="G115" s="198">
        <v>1352.191</v>
      </c>
      <c r="H115" s="198">
        <f t="shared" si="9"/>
        <v>4840.8090000000002</v>
      </c>
      <c r="I115" s="198">
        <v>1315.63123</v>
      </c>
      <c r="J115" s="61"/>
    </row>
    <row r="116" spans="1:10" ht="15" thickBot="1" x14ac:dyDescent="0.4">
      <c r="A116" s="51"/>
      <c r="B116" s="62"/>
      <c r="C116" s="104" t="s">
        <v>11</v>
      </c>
      <c r="D116" s="186">
        <v>379</v>
      </c>
      <c r="E116" s="380">
        <v>379</v>
      </c>
      <c r="F116" s="391">
        <v>0.104</v>
      </c>
      <c r="G116" s="391">
        <v>35.19267</v>
      </c>
      <c r="H116" s="388">
        <f t="shared" si="9"/>
        <v>343.80732999999998</v>
      </c>
      <c r="I116" s="391">
        <v>9.73888</v>
      </c>
      <c r="J116" s="61"/>
    </row>
    <row r="117" spans="1:10" ht="17" thickBot="1" x14ac:dyDescent="0.4">
      <c r="A117" s="51"/>
      <c r="B117" s="52"/>
      <c r="C117" s="104" t="s">
        <v>58</v>
      </c>
      <c r="D117" s="187">
        <v>300</v>
      </c>
      <c r="E117" s="179">
        <v>300</v>
      </c>
      <c r="F117" s="179">
        <v>0.69991000000000003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4">
      <c r="A118" s="51"/>
      <c r="B118" s="52"/>
      <c r="C118" s="142" t="s">
        <v>119</v>
      </c>
      <c r="D118" s="187">
        <v>3000</v>
      </c>
      <c r="E118" s="179">
        <v>3000</v>
      </c>
      <c r="F118" s="179"/>
      <c r="G118" s="179">
        <v>103.09180000000001</v>
      </c>
      <c r="H118" s="179">
        <f t="shared" si="9"/>
        <v>2896.9081999999999</v>
      </c>
      <c r="I118" s="179"/>
      <c r="J118" s="61"/>
    </row>
    <row r="119" spans="1:10" ht="17" thickBot="1" x14ac:dyDescent="0.4">
      <c r="A119" s="51"/>
      <c r="B119" s="52"/>
      <c r="C119" s="142" t="s">
        <v>88</v>
      </c>
      <c r="D119" s="187"/>
      <c r="E119" s="179"/>
      <c r="F119" s="179">
        <v>1.9927199999997356</v>
      </c>
      <c r="G119" s="179">
        <v>51.365699999994831</v>
      </c>
      <c r="H119" s="179">
        <f t="shared" si="9"/>
        <v>-51.365699999994831</v>
      </c>
      <c r="I119" s="179">
        <v>159.8597199999931</v>
      </c>
      <c r="J119" s="61"/>
    </row>
    <row r="120" spans="1:10" ht="16" thickBot="1" x14ac:dyDescent="0.4">
      <c r="A120" s="51"/>
      <c r="B120" s="52"/>
      <c r="C120" s="109" t="s">
        <v>7</v>
      </c>
      <c r="D120" s="188">
        <f t="shared" ref="D120:H120" si="10">D105+D108+D116+D117++D118+D119</f>
        <v>117261</v>
      </c>
      <c r="E120" s="188">
        <f t="shared" si="10"/>
        <v>127377</v>
      </c>
      <c r="F120" s="381">
        <f t="shared" si="10"/>
        <v>1187.8079299999999</v>
      </c>
      <c r="G120" s="381">
        <f t="shared" si="10"/>
        <v>80420.461769999994</v>
      </c>
      <c r="H120" s="381">
        <f t="shared" si="10"/>
        <v>46956.538230000006</v>
      </c>
      <c r="I120" s="381">
        <f>I105+I108+I116+I117++I118+I119</f>
        <v>67454.30055</v>
      </c>
      <c r="J120" s="61"/>
    </row>
    <row r="121" spans="1:10" ht="13.5" customHeight="1" x14ac:dyDescent="0.3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35">
      <c r="A122" s="26"/>
      <c r="B122" s="55"/>
      <c r="C122" s="116" t="s">
        <v>139</v>
      </c>
      <c r="D122" s="64"/>
      <c r="E122" s="64"/>
      <c r="F122" s="102"/>
      <c r="G122" s="102"/>
      <c r="H122" s="94"/>
      <c r="I122" s="94"/>
      <c r="J122" s="162"/>
    </row>
    <row r="123" spans="1:10" ht="14.5" x14ac:dyDescent="0.3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5" x14ac:dyDescent="0.35">
      <c r="A124" s="26"/>
      <c r="B124" s="55"/>
      <c r="C124" s="294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4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35">
      <c r="A126" s="26"/>
      <c r="B126" s="56"/>
      <c r="C126" s="51"/>
      <c r="D126" s="294"/>
      <c r="E126" s="294"/>
      <c r="F126" s="294"/>
      <c r="G126" s="94"/>
      <c r="H126" s="94"/>
      <c r="I126" s="56"/>
      <c r="J126" s="56"/>
    </row>
    <row r="127" spans="1:10" ht="14.25" customHeight="1" x14ac:dyDescent="0.3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49999999999999" customHeight="1" x14ac:dyDescent="0.35">
      <c r="A128" s="27"/>
      <c r="B128" s="19"/>
      <c r="C128" s="287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4">
      <c r="A129" s="27"/>
      <c r="B129" s="27"/>
      <c r="C129" s="287"/>
      <c r="D129" s="27"/>
      <c r="E129" s="27"/>
      <c r="F129" s="27"/>
      <c r="G129" s="27"/>
      <c r="H129" s="27"/>
      <c r="I129" s="27"/>
      <c r="J129" s="27"/>
    </row>
    <row r="130" spans="1:10" ht="14.15" customHeight="1" thickTop="1" thickBot="1" x14ac:dyDescent="0.4">
      <c r="A130" s="26"/>
      <c r="B130" s="122"/>
      <c r="C130" s="125"/>
      <c r="D130" s="125"/>
      <c r="E130" s="125"/>
      <c r="F130" s="125"/>
      <c r="G130" s="125"/>
      <c r="H130" s="297"/>
      <c r="I130" s="297"/>
      <c r="J130" s="298"/>
    </row>
    <row r="131" spans="1:10" ht="15" customHeight="1" thickBot="1" x14ac:dyDescent="0.4">
      <c r="A131" s="26"/>
      <c r="B131" s="50"/>
      <c r="C131" s="394" t="s">
        <v>1</v>
      </c>
      <c r="D131" s="395"/>
      <c r="E131" s="394" t="s">
        <v>18</v>
      </c>
      <c r="F131" s="395"/>
      <c r="G131" s="394" t="s">
        <v>19</v>
      </c>
      <c r="H131" s="395"/>
      <c r="I131" s="87"/>
      <c r="J131" s="61"/>
    </row>
    <row r="132" spans="1:10" ht="14.15" customHeight="1" x14ac:dyDescent="0.35">
      <c r="A132" s="26"/>
      <c r="B132" s="52"/>
      <c r="C132" s="227" t="s">
        <v>25</v>
      </c>
      <c r="D132" s="228">
        <v>182404</v>
      </c>
      <c r="E132" s="229" t="s">
        <v>4</v>
      </c>
      <c r="F132" s="230">
        <v>66114</v>
      </c>
      <c r="G132" s="231" t="s">
        <v>23</v>
      </c>
      <c r="H132" s="230">
        <v>7469</v>
      </c>
      <c r="I132" s="87"/>
      <c r="J132" s="61"/>
    </row>
    <row r="133" spans="1:10" ht="14.15" customHeight="1" x14ac:dyDescent="0.35">
      <c r="A133" s="26"/>
      <c r="B133" s="52"/>
      <c r="C133" s="227" t="s">
        <v>2</v>
      </c>
      <c r="D133" s="228">
        <v>12000</v>
      </c>
      <c r="E133" s="231" t="s">
        <v>5</v>
      </c>
      <c r="F133" s="228">
        <v>67901</v>
      </c>
      <c r="G133" s="231" t="s">
        <v>65</v>
      </c>
      <c r="H133" s="228">
        <v>50926</v>
      </c>
      <c r="I133" s="87"/>
      <c r="J133" s="61"/>
    </row>
    <row r="134" spans="1:10" ht="14.15" customHeight="1" x14ac:dyDescent="0.35">
      <c r="A134" s="26"/>
      <c r="B134" s="52"/>
      <c r="C134" s="232" t="s">
        <v>63</v>
      </c>
      <c r="D134" s="228">
        <v>3375</v>
      </c>
      <c r="E134" s="231" t="s">
        <v>36</v>
      </c>
      <c r="F134" s="228">
        <v>44671</v>
      </c>
      <c r="G134" s="231" t="s">
        <v>66</v>
      </c>
      <c r="H134" s="228">
        <v>9506</v>
      </c>
      <c r="I134" s="87"/>
      <c r="J134" s="61"/>
    </row>
    <row r="135" spans="1:10" ht="14.15" customHeight="1" thickBot="1" x14ac:dyDescent="0.4">
      <c r="A135" s="26"/>
      <c r="B135" s="20"/>
      <c r="C135" s="233"/>
      <c r="D135" s="234"/>
      <c r="E135" s="234" t="s">
        <v>98</v>
      </c>
      <c r="F135" s="228">
        <v>3718</v>
      </c>
      <c r="G135" s="227"/>
      <c r="H135" s="233"/>
      <c r="I135" s="87"/>
      <c r="J135" s="61"/>
    </row>
    <row r="136" spans="1:10" ht="12" customHeight="1" thickBot="1" x14ac:dyDescent="0.4">
      <c r="A136" s="26"/>
      <c r="B136" s="52"/>
      <c r="C136" s="235" t="s">
        <v>29</v>
      </c>
      <c r="D136" s="236">
        <f>D132+D133+D134</f>
        <v>197779</v>
      </c>
      <c r="E136" s="237" t="s">
        <v>6</v>
      </c>
      <c r="F136" s="236">
        <f>F132+F133+F134+F135</f>
        <v>182404</v>
      </c>
      <c r="G136" s="238" t="s">
        <v>5</v>
      </c>
      <c r="H136" s="239">
        <f>H132+H133+H134</f>
        <v>67901</v>
      </c>
      <c r="I136" s="87"/>
      <c r="J136" s="61"/>
    </row>
    <row r="137" spans="1:10" ht="12" customHeight="1" x14ac:dyDescent="0.35">
      <c r="A137" s="8"/>
      <c r="B137" s="55"/>
      <c r="C137" s="240" t="s">
        <v>117</v>
      </c>
      <c r="D137" s="99"/>
      <c r="E137" s="99"/>
      <c r="F137" s="99"/>
      <c r="G137" s="56"/>
      <c r="H137" s="56"/>
      <c r="I137" s="56"/>
      <c r="J137" s="57"/>
    </row>
    <row r="138" spans="1:10" ht="17.149999999999999" customHeight="1" thickBot="1" x14ac:dyDescent="0.4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4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4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37</v>
      </c>
      <c r="G140" s="108" t="str">
        <f>G22</f>
        <v>FANGST T.O.M UKE 37</v>
      </c>
      <c r="H140" s="108" t="str">
        <f>H22</f>
        <v>RESTKVOTER UKE 37</v>
      </c>
      <c r="I140" s="108" t="str">
        <f>I22</f>
        <v>FANGST T.O.M. UKE 37 2020</v>
      </c>
      <c r="J140" s="49"/>
    </row>
    <row r="141" spans="1:10" ht="14.15" customHeight="1" x14ac:dyDescent="0.3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60194</v>
      </c>
      <c r="F141" s="200">
        <f t="shared" si="11"/>
        <v>466.97919999999999</v>
      </c>
      <c r="G141" s="200">
        <f t="shared" si="11"/>
        <v>46027.004650000003</v>
      </c>
      <c r="H141" s="200">
        <f t="shared" si="11"/>
        <v>14166.995349999997</v>
      </c>
      <c r="I141" s="200">
        <f t="shared" si="11"/>
        <v>41637.778829999996</v>
      </c>
      <c r="J141" s="61"/>
    </row>
    <row r="142" spans="1:10" ht="14.15" customHeight="1" x14ac:dyDescent="0.35">
      <c r="A142" s="26"/>
      <c r="B142" s="52"/>
      <c r="C142" s="144" t="s">
        <v>10</v>
      </c>
      <c r="D142" s="182">
        <v>53262</v>
      </c>
      <c r="E142" s="201">
        <v>48101</v>
      </c>
      <c r="F142" s="202">
        <v>297.94231000000002</v>
      </c>
      <c r="G142" s="202">
        <v>40848.746760000002</v>
      </c>
      <c r="H142" s="202">
        <f>E142-G142</f>
        <v>7252.2532399999982</v>
      </c>
      <c r="I142" s="202">
        <v>35740.79221</v>
      </c>
      <c r="J142" s="61"/>
    </row>
    <row r="143" spans="1:10" ht="14.5" x14ac:dyDescent="0.35">
      <c r="A143" s="26"/>
      <c r="B143" s="52"/>
      <c r="C143" s="144" t="s">
        <v>9</v>
      </c>
      <c r="D143" s="182">
        <v>12816</v>
      </c>
      <c r="E143" s="201">
        <v>11593</v>
      </c>
      <c r="F143" s="202">
        <v>169.03689</v>
      </c>
      <c r="G143" s="202">
        <v>5178.2578899999999</v>
      </c>
      <c r="H143" s="202">
        <f>E143-G143</f>
        <v>6414.7421100000001</v>
      </c>
      <c r="I143" s="202">
        <v>5896.9866199999997</v>
      </c>
      <c r="J143" s="61"/>
    </row>
    <row r="144" spans="1:10" ht="13.5" customHeight="1" thickBot="1" x14ac:dyDescent="0.4">
      <c r="A144" s="26"/>
      <c r="B144" s="52"/>
      <c r="C144" s="145" t="s">
        <v>37</v>
      </c>
      <c r="D144" s="241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4">
      <c r="A145" s="36"/>
      <c r="B145" s="37"/>
      <c r="C145" s="146" t="s">
        <v>90</v>
      </c>
      <c r="D145" s="242">
        <v>44985</v>
      </c>
      <c r="E145" s="205">
        <v>43832</v>
      </c>
      <c r="F145" s="206">
        <v>347.25299999999999</v>
      </c>
      <c r="G145" s="206">
        <v>34406.906070000005</v>
      </c>
      <c r="H145" s="206">
        <f>E145-G145</f>
        <v>9425.0939299999955</v>
      </c>
      <c r="I145" s="206">
        <v>25313.564269999999</v>
      </c>
      <c r="J145" s="35"/>
    </row>
    <row r="146" spans="1:10" ht="15.75" customHeight="1" thickBot="1" x14ac:dyDescent="0.4">
      <c r="A146" s="26"/>
      <c r="B146" s="52"/>
      <c r="C146" s="147" t="s">
        <v>15</v>
      </c>
      <c r="D146" s="187">
        <f t="shared" ref="D146:H146" si="12">D147+D152+D155</f>
        <v>69702</v>
      </c>
      <c r="E146" s="207">
        <f t="shared" si="12"/>
        <v>66018</v>
      </c>
      <c r="F146" s="208">
        <f t="shared" si="12"/>
        <v>1625.6432500000001</v>
      </c>
      <c r="G146" s="208">
        <f t="shared" si="12"/>
        <v>48666.701209999999</v>
      </c>
      <c r="H146" s="208">
        <f t="shared" si="12"/>
        <v>17351.298790000001</v>
      </c>
      <c r="I146" s="208">
        <f>I147+I152+I155</f>
        <v>45874.368240000003</v>
      </c>
      <c r="J146" s="53"/>
    </row>
    <row r="147" spans="1:10" ht="14.15" customHeight="1" x14ac:dyDescent="0.35">
      <c r="A147" s="26"/>
      <c r="B147" s="50"/>
      <c r="C147" s="148" t="s">
        <v>91</v>
      </c>
      <c r="D147" s="244">
        <f>D148+D149+D150+D151</f>
        <v>52607</v>
      </c>
      <c r="E147" s="209">
        <f>E148+E149+E150+E151</f>
        <v>49859</v>
      </c>
      <c r="F147" s="210">
        <f>F148+F149+F150+F151</f>
        <v>1319.04413</v>
      </c>
      <c r="G147" s="210">
        <f>G148+G149+G151+G150</f>
        <v>36298.586459999999</v>
      </c>
      <c r="H147" s="210">
        <f>H148+H149+H150+H151</f>
        <v>13560.41354</v>
      </c>
      <c r="I147" s="210">
        <f>I148+I149+I150+I151</f>
        <v>34101.038430000001</v>
      </c>
      <c r="J147" s="49"/>
    </row>
    <row r="148" spans="1:10" ht="14.15" customHeight="1" x14ac:dyDescent="0.35">
      <c r="A148" s="10"/>
      <c r="B148" s="22"/>
      <c r="C148" s="149" t="s">
        <v>20</v>
      </c>
      <c r="D148" s="185">
        <v>13929</v>
      </c>
      <c r="E148" s="211">
        <v>14723</v>
      </c>
      <c r="F148" s="193">
        <v>339.91556000000003</v>
      </c>
      <c r="G148" s="193">
        <v>8149.1840499999998</v>
      </c>
      <c r="H148" s="193">
        <f>E148-G148</f>
        <v>6573.8159500000002</v>
      </c>
      <c r="I148" s="193">
        <v>7308.8474500000002</v>
      </c>
      <c r="J148" s="299"/>
    </row>
    <row r="149" spans="1:10" ht="14.15" customHeight="1" x14ac:dyDescent="0.35">
      <c r="A149" s="10"/>
      <c r="B149" s="63"/>
      <c r="C149" s="149" t="s">
        <v>21</v>
      </c>
      <c r="D149" s="185">
        <v>13980</v>
      </c>
      <c r="E149" s="211">
        <v>12292</v>
      </c>
      <c r="F149" s="193">
        <v>259.03377</v>
      </c>
      <c r="G149" s="193">
        <v>10010.96328</v>
      </c>
      <c r="H149" s="193">
        <f>E149-G149</f>
        <v>2281.0367200000001</v>
      </c>
      <c r="I149" s="193">
        <v>8102.18408</v>
      </c>
      <c r="J149" s="48"/>
    </row>
    <row r="150" spans="1:10" ht="14.15" customHeight="1" x14ac:dyDescent="0.35">
      <c r="A150" s="10"/>
      <c r="B150" s="63"/>
      <c r="C150" s="149" t="s">
        <v>22</v>
      </c>
      <c r="D150" s="185">
        <v>13595</v>
      </c>
      <c r="E150" s="211">
        <v>12090</v>
      </c>
      <c r="F150" s="193">
        <v>263.56279999999998</v>
      </c>
      <c r="G150" s="193">
        <v>8433.9685800000007</v>
      </c>
      <c r="H150" s="193">
        <f>E150-G150</f>
        <v>3656.0314199999993</v>
      </c>
      <c r="I150" s="193">
        <v>11079.02435</v>
      </c>
      <c r="J150" s="48"/>
    </row>
    <row r="151" spans="1:10" ht="14.15" customHeight="1" x14ac:dyDescent="0.35">
      <c r="A151" s="10"/>
      <c r="B151" s="63"/>
      <c r="C151" s="149" t="s">
        <v>69</v>
      </c>
      <c r="D151" s="185">
        <v>11103</v>
      </c>
      <c r="E151" s="211">
        <v>10754</v>
      </c>
      <c r="F151" s="193">
        <v>456.53199999999998</v>
      </c>
      <c r="G151" s="193">
        <v>9704.47055</v>
      </c>
      <c r="H151" s="193">
        <f>E151-G151</f>
        <v>1049.52945</v>
      </c>
      <c r="I151" s="193">
        <v>7610.9825499999997</v>
      </c>
      <c r="J151" s="48"/>
    </row>
    <row r="152" spans="1:10" ht="14.15" customHeight="1" x14ac:dyDescent="0.35">
      <c r="A152" s="11"/>
      <c r="B152" s="62"/>
      <c r="C152" s="150" t="s">
        <v>16</v>
      </c>
      <c r="D152" s="184">
        <f>D154+D153</f>
        <v>7522</v>
      </c>
      <c r="E152" s="212">
        <v>6867</v>
      </c>
      <c r="F152" s="213"/>
      <c r="G152" s="213">
        <v>5761.2713999999996</v>
      </c>
      <c r="H152" s="213">
        <f>H153+H154</f>
        <v>1105.7286000000004</v>
      </c>
      <c r="I152" s="213">
        <v>5838.4817400000002</v>
      </c>
      <c r="J152" s="300"/>
    </row>
    <row r="153" spans="1:10" ht="14.15" customHeight="1" x14ac:dyDescent="0.35">
      <c r="A153" s="26"/>
      <c r="B153" s="52"/>
      <c r="C153" s="149" t="s">
        <v>38</v>
      </c>
      <c r="D153" s="185">
        <v>7022</v>
      </c>
      <c r="E153" s="211">
        <v>6367</v>
      </c>
      <c r="F153" s="193"/>
      <c r="G153" s="193">
        <v>5661.6104999999998</v>
      </c>
      <c r="H153" s="193">
        <f>E153-G153</f>
        <v>705.38950000000023</v>
      </c>
      <c r="I153" s="193">
        <v>5697.3308399999996</v>
      </c>
      <c r="J153" s="53"/>
    </row>
    <row r="154" spans="1:10" ht="14.5" x14ac:dyDescent="0.3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99.660899999999856</v>
      </c>
      <c r="H154" s="193">
        <f t="shared" ref="H154:H160" si="13">E154-G154</f>
        <v>400.33910000000014</v>
      </c>
      <c r="I154" s="193">
        <f>I152-I153</f>
        <v>141.15090000000055</v>
      </c>
      <c r="J154" s="301"/>
    </row>
    <row r="155" spans="1:10" ht="15" thickBot="1" x14ac:dyDescent="0.4">
      <c r="A155" s="51"/>
      <c r="B155" s="52"/>
      <c r="C155" s="151" t="s">
        <v>66</v>
      </c>
      <c r="D155" s="197">
        <v>9573</v>
      </c>
      <c r="E155" s="214">
        <v>9292</v>
      </c>
      <c r="F155" s="215">
        <v>306.59912000000003</v>
      </c>
      <c r="G155" s="215">
        <v>6606.8433500000001</v>
      </c>
      <c r="H155" s="215">
        <f t="shared" si="13"/>
        <v>2685.1566499999999</v>
      </c>
      <c r="I155" s="215">
        <v>5934.84807</v>
      </c>
      <c r="J155" s="53"/>
    </row>
    <row r="156" spans="1:10" ht="15" thickBot="1" x14ac:dyDescent="0.4">
      <c r="A156" s="51"/>
      <c r="B156" s="52"/>
      <c r="C156" s="147" t="s">
        <v>11</v>
      </c>
      <c r="D156" s="187">
        <v>144</v>
      </c>
      <c r="E156" s="207">
        <v>144</v>
      </c>
      <c r="F156" s="195">
        <v>0.69799999999999995</v>
      </c>
      <c r="G156" s="195">
        <v>20.983360000000001</v>
      </c>
      <c r="H156" s="195">
        <f t="shared" si="13"/>
        <v>123.01664</v>
      </c>
      <c r="I156" s="195">
        <v>12.9992</v>
      </c>
      <c r="J156" s="53"/>
    </row>
    <row r="157" spans="1:10" ht="15" thickBot="1" x14ac:dyDescent="0.4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252.60900000000001</v>
      </c>
      <c r="H157" s="217">
        <f t="shared" si="13"/>
        <v>-2.6090000000000089</v>
      </c>
      <c r="I157" s="217">
        <v>216.53579999999999</v>
      </c>
      <c r="J157" s="53"/>
    </row>
    <row r="158" spans="1:10" ht="17" thickBot="1" x14ac:dyDescent="0.4">
      <c r="A158" s="51"/>
      <c r="B158" s="52"/>
      <c r="C158" s="152" t="s">
        <v>92</v>
      </c>
      <c r="D158" s="187">
        <v>2000</v>
      </c>
      <c r="E158" s="207">
        <v>2000</v>
      </c>
      <c r="F158" s="195">
        <v>18.413820000000001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" thickBot="1" x14ac:dyDescent="0.4">
      <c r="A159" s="51"/>
      <c r="B159" s="52"/>
      <c r="C159" s="128" t="s">
        <v>119</v>
      </c>
      <c r="D159" s="187">
        <v>300</v>
      </c>
      <c r="E159" s="218">
        <v>300</v>
      </c>
      <c r="F159" s="219"/>
      <c r="G159" s="219">
        <v>28.8765</v>
      </c>
      <c r="H159" s="219">
        <f t="shared" si="13"/>
        <v>271.12349999999998</v>
      </c>
      <c r="I159" s="219"/>
      <c r="J159" s="53"/>
    </row>
    <row r="160" spans="1:10" ht="17" thickBot="1" x14ac:dyDescent="0.4">
      <c r="A160" s="51"/>
      <c r="B160" s="52"/>
      <c r="C160" s="128" t="s">
        <v>85</v>
      </c>
      <c r="D160" s="223"/>
      <c r="E160" s="218"/>
      <c r="F160" s="219">
        <v>126.86834000000044</v>
      </c>
      <c r="G160" s="219">
        <v>659.7450000000099</v>
      </c>
      <c r="H160" s="219">
        <f t="shared" si="13"/>
        <v>-659.7450000000099</v>
      </c>
      <c r="I160" s="219">
        <v>976.98825999999826</v>
      </c>
      <c r="J160" s="53"/>
    </row>
    <row r="161" spans="1:10" ht="0" hidden="1" customHeight="1" x14ac:dyDescent="0.35"/>
    <row r="162" spans="1:10" ht="14.25" customHeight="1" thickBot="1" x14ac:dyDescent="0.4">
      <c r="A162" s="2"/>
      <c r="B162" s="50"/>
      <c r="C162" s="15" t="s">
        <v>7</v>
      </c>
      <c r="D162" s="188">
        <f>D141+D145+D146+D156+D157+D158+D159+D160</f>
        <v>183959</v>
      </c>
      <c r="E162" s="188">
        <f t="shared" ref="E162:H162" si="14">E141+E145+E146+E156+E157+E158+E159+E160</f>
        <v>172738</v>
      </c>
      <c r="F162" s="188">
        <f t="shared" si="14"/>
        <v>2585.8556100000005</v>
      </c>
      <c r="G162" s="188">
        <f t="shared" si="14"/>
        <v>132062.82579000003</v>
      </c>
      <c r="H162" s="188">
        <f t="shared" si="14"/>
        <v>40675.17420999999</v>
      </c>
      <c r="I162" s="188">
        <f>I141+I145+I146+I156+I157+I158+I159+I160</f>
        <v>116032.23460000001</v>
      </c>
      <c r="J162" s="302"/>
    </row>
    <row r="163" spans="1:10" ht="14.25" customHeight="1" x14ac:dyDescent="0.35">
      <c r="A163" s="2"/>
      <c r="B163" s="50"/>
      <c r="C163" s="243" t="s">
        <v>99</v>
      </c>
      <c r="D163" s="17"/>
      <c r="E163" s="17"/>
      <c r="F163" s="17"/>
      <c r="G163" s="17"/>
      <c r="H163" s="103"/>
      <c r="I163" s="103"/>
      <c r="J163" s="302"/>
    </row>
    <row r="164" spans="1:10" ht="14.25" customHeight="1" x14ac:dyDescent="0.35">
      <c r="A164" s="1"/>
      <c r="B164" s="50"/>
      <c r="C164" s="240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35">
      <c r="A165" s="1"/>
      <c r="B165" s="50"/>
      <c r="C165" s="116" t="s">
        <v>140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35">
      <c r="A166" s="1"/>
      <c r="B166" s="50"/>
      <c r="C166" s="379" t="s">
        <v>141</v>
      </c>
      <c r="D166" s="17"/>
      <c r="E166" s="17"/>
      <c r="F166" s="17"/>
      <c r="G166" s="17"/>
      <c r="H166" s="103"/>
      <c r="I166" s="103"/>
      <c r="J166" s="49"/>
    </row>
    <row r="167" spans="1:10" ht="15.5" x14ac:dyDescent="0.3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5" x14ac:dyDescent="0.3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4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3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3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3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3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35">
      <c r="A174" s="26"/>
      <c r="B174" s="6"/>
      <c r="C174" s="287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4">
      <c r="A175" s="26"/>
      <c r="B175" s="6"/>
      <c r="C175" s="287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4">
      <c r="A176" s="51"/>
      <c r="B176" s="273"/>
      <c r="C176" s="274"/>
      <c r="D176" s="274"/>
      <c r="E176" s="274"/>
      <c r="F176" s="274"/>
      <c r="G176" s="274"/>
      <c r="H176" s="274"/>
      <c r="I176" s="274"/>
      <c r="J176" s="275"/>
    </row>
    <row r="177" spans="1:10" ht="14.15" customHeight="1" thickBot="1" x14ac:dyDescent="0.4">
      <c r="A177" s="51"/>
      <c r="B177" s="52"/>
      <c r="C177" s="404" t="s">
        <v>1</v>
      </c>
      <c r="D177" s="405"/>
      <c r="E177" s="71"/>
      <c r="F177" s="71"/>
      <c r="G177" s="71"/>
      <c r="H177" s="51"/>
      <c r="I177" s="51"/>
      <c r="J177" s="53"/>
    </row>
    <row r="178" spans="1:10" ht="14.15" customHeight="1" thickBot="1" x14ac:dyDescent="0.4">
      <c r="A178" s="51"/>
      <c r="B178" s="52"/>
      <c r="C178" s="72" t="s">
        <v>25</v>
      </c>
      <c r="D178" s="226">
        <v>13755</v>
      </c>
      <c r="E178" s="71"/>
      <c r="F178" s="71"/>
      <c r="G178" s="71"/>
      <c r="H178" s="51"/>
      <c r="I178" s="51"/>
      <c r="J178" s="53"/>
    </row>
    <row r="179" spans="1:10" ht="14.15" customHeight="1" thickBot="1" x14ac:dyDescent="0.4">
      <c r="A179" s="51"/>
      <c r="B179" s="52"/>
      <c r="C179" s="72" t="s">
        <v>2</v>
      </c>
      <c r="D179" s="226">
        <v>12225</v>
      </c>
      <c r="E179" s="71"/>
      <c r="F179" s="71"/>
      <c r="G179" s="107"/>
      <c r="H179" s="51"/>
      <c r="I179" s="51"/>
      <c r="J179" s="53"/>
    </row>
    <row r="180" spans="1:10" ht="14.15" customHeight="1" thickBot="1" x14ac:dyDescent="0.4">
      <c r="A180" s="51"/>
      <c r="B180" s="52"/>
      <c r="C180" s="72" t="s">
        <v>26</v>
      </c>
      <c r="D180" s="226">
        <v>1020</v>
      </c>
      <c r="E180" s="71"/>
      <c r="F180" s="71"/>
      <c r="G180" s="71"/>
      <c r="H180" s="51"/>
      <c r="I180" s="51"/>
      <c r="J180" s="53"/>
    </row>
    <row r="181" spans="1:10" ht="14.15" customHeight="1" thickBot="1" x14ac:dyDescent="0.4">
      <c r="A181" s="51"/>
      <c r="B181" s="52"/>
      <c r="C181" s="72" t="s">
        <v>29</v>
      </c>
      <c r="D181" s="226">
        <f>SUM(D178:D180)</f>
        <v>27000</v>
      </c>
      <c r="E181" s="71"/>
      <c r="F181" s="71"/>
      <c r="G181" s="71"/>
      <c r="H181" s="51"/>
      <c r="I181" s="51"/>
      <c r="J181" s="53"/>
    </row>
    <row r="182" spans="1:10" ht="14.15" customHeight="1" x14ac:dyDescent="0.35">
      <c r="A182" s="51"/>
      <c r="B182" s="52"/>
      <c r="C182" s="91"/>
      <c r="D182" s="258"/>
      <c r="E182" s="71"/>
      <c r="F182" s="71"/>
      <c r="G182" s="71"/>
      <c r="H182" s="51"/>
      <c r="I182" s="51"/>
      <c r="J182" s="53"/>
    </row>
    <row r="183" spans="1:10" ht="3.75" customHeight="1" thickBot="1" x14ac:dyDescent="0.4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3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4">
      <c r="A185" s="51"/>
      <c r="B185" s="304"/>
      <c r="C185" s="119"/>
      <c r="D185" s="119"/>
      <c r="E185" s="119"/>
      <c r="F185" s="119"/>
      <c r="G185" s="119"/>
      <c r="H185" s="119"/>
      <c r="I185" s="119"/>
      <c r="J185" s="305"/>
    </row>
    <row r="186" spans="1:10" ht="61.5" customHeight="1" thickBot="1" x14ac:dyDescent="0.4">
      <c r="A186" s="2"/>
      <c r="B186" s="74"/>
      <c r="C186" s="108" t="s">
        <v>17</v>
      </c>
      <c r="D186" s="169" t="s">
        <v>18</v>
      </c>
      <c r="E186" s="108" t="str">
        <f>F22</f>
        <v>FANGST UKE 37</v>
      </c>
      <c r="F186" s="108" t="str">
        <f>G22</f>
        <v>FANGST T.O.M UKE 37</v>
      </c>
      <c r="G186" s="168" t="str">
        <f>H22</f>
        <v>RESTKVOTER UKE 37</v>
      </c>
      <c r="H186" s="108" t="str">
        <f>I22</f>
        <v>FANGST T.O.M. UKE 37 2020</v>
      </c>
      <c r="I186" s="75"/>
      <c r="J186" s="76"/>
    </row>
    <row r="187" spans="1:10" ht="14.15" customHeight="1" x14ac:dyDescent="0.35">
      <c r="A187" s="51"/>
      <c r="B187" s="77"/>
      <c r="C187" s="161" t="s">
        <v>30</v>
      </c>
      <c r="D187" s="406">
        <v>5394</v>
      </c>
      <c r="E187" s="189">
        <v>84.352900000000005</v>
      </c>
      <c r="F187" s="189">
        <v>1430.8372999999999</v>
      </c>
      <c r="G187" s="396">
        <f>D187-F187-F188</f>
        <v>2244.02405</v>
      </c>
      <c r="H187" s="189">
        <v>1365.6801</v>
      </c>
      <c r="I187" s="91"/>
      <c r="J187" s="306"/>
    </row>
    <row r="188" spans="1:10" ht="14.15" customHeight="1" x14ac:dyDescent="0.35">
      <c r="A188" s="51"/>
      <c r="B188" s="77"/>
      <c r="C188" s="78" t="s">
        <v>27</v>
      </c>
      <c r="D188" s="414"/>
      <c r="E188" s="190">
        <v>45.2881</v>
      </c>
      <c r="F188" s="190">
        <v>1719.1386500000001</v>
      </c>
      <c r="G188" s="397"/>
      <c r="H188" s="190">
        <v>1444.9258400000001</v>
      </c>
      <c r="I188" s="91"/>
      <c r="J188" s="306"/>
    </row>
    <row r="189" spans="1:10" ht="15.65" customHeight="1" thickBot="1" x14ac:dyDescent="0.4">
      <c r="A189" s="51"/>
      <c r="B189" s="77"/>
      <c r="C189" s="79" t="s">
        <v>64</v>
      </c>
      <c r="D189" s="178">
        <v>200</v>
      </c>
      <c r="E189" s="191">
        <v>7.2599999999999998E-2</v>
      </c>
      <c r="F189" s="191">
        <v>68.004009999999994</v>
      </c>
      <c r="G189" s="191">
        <f>D189-F189</f>
        <v>131.99599000000001</v>
      </c>
      <c r="H189" s="191">
        <v>97.531350000000003</v>
      </c>
      <c r="I189" s="91"/>
      <c r="J189" s="306"/>
    </row>
    <row r="190" spans="1:10" ht="14.15" customHeight="1" x14ac:dyDescent="0.35">
      <c r="A190" s="38"/>
      <c r="B190" s="92"/>
      <c r="C190" s="80" t="s">
        <v>55</v>
      </c>
      <c r="D190" s="277">
        <v>8090</v>
      </c>
      <c r="E190" s="192">
        <f>E191+E192+E193</f>
        <v>346.21685000000002</v>
      </c>
      <c r="F190" s="192">
        <f>F191+F192+F193</f>
        <v>7960.2414699999999</v>
      </c>
      <c r="G190" s="192">
        <f>D190-F190</f>
        <v>129.75853000000006</v>
      </c>
      <c r="H190" s="192">
        <f>H191+H192+H193</f>
        <v>7718.14509</v>
      </c>
      <c r="I190" s="93"/>
      <c r="J190" s="307"/>
    </row>
    <row r="191" spans="1:10" ht="14.15" customHeight="1" x14ac:dyDescent="0.35">
      <c r="A191" s="69"/>
      <c r="B191" s="81"/>
      <c r="C191" s="82" t="s">
        <v>31</v>
      </c>
      <c r="D191" s="176"/>
      <c r="E191" s="193">
        <v>233.70490000000001</v>
      </c>
      <c r="F191" s="193">
        <v>4052.1203700000001</v>
      </c>
      <c r="G191" s="193"/>
      <c r="H191" s="193">
        <v>3781.47039</v>
      </c>
      <c r="I191" s="106"/>
      <c r="J191" s="14"/>
    </row>
    <row r="192" spans="1:10" ht="14.15" customHeight="1" x14ac:dyDescent="0.35">
      <c r="A192" s="69"/>
      <c r="B192" s="81"/>
      <c r="C192" s="82" t="s">
        <v>32</v>
      </c>
      <c r="D192" s="176"/>
      <c r="E192" s="193">
        <v>62.479900000000001</v>
      </c>
      <c r="F192" s="193">
        <v>2420.0769599999999</v>
      </c>
      <c r="G192" s="193"/>
      <c r="H192" s="193">
        <v>2444.8279900000002</v>
      </c>
      <c r="I192" s="106"/>
      <c r="J192" s="308"/>
    </row>
    <row r="193" spans="1:10" ht="14.15" customHeight="1" thickBot="1" x14ac:dyDescent="0.4">
      <c r="A193" s="69"/>
      <c r="B193" s="81"/>
      <c r="C193" s="129" t="s">
        <v>33</v>
      </c>
      <c r="D193" s="177"/>
      <c r="E193" s="194">
        <v>50.032049999999998</v>
      </c>
      <c r="F193" s="194">
        <v>1488.04414</v>
      </c>
      <c r="G193" s="194"/>
      <c r="H193" s="194">
        <v>1491.84671</v>
      </c>
      <c r="I193" s="106"/>
      <c r="J193" s="308"/>
    </row>
    <row r="194" spans="1:10" ht="14.15" customHeight="1" thickBot="1" x14ac:dyDescent="0.4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7.4999999999999997E-3</v>
      </c>
      <c r="I194" s="87"/>
      <c r="J194" s="61"/>
    </row>
    <row r="195" spans="1:10" ht="16.5" customHeight="1" thickBot="1" x14ac:dyDescent="0.4">
      <c r="A195" s="51"/>
      <c r="B195" s="52"/>
      <c r="C195" s="163" t="s">
        <v>12</v>
      </c>
      <c r="D195" s="222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99999999999999" customHeight="1" thickBot="1" x14ac:dyDescent="0.4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475.93045000000006</v>
      </c>
      <c r="F196" s="180">
        <f>F187+F188+F189+F190+F194+F195</f>
        <v>11178.850629999999</v>
      </c>
      <c r="G196" s="180">
        <f>D196-F196</f>
        <v>2576.149370000001</v>
      </c>
      <c r="H196" s="180">
        <f>H187+H188+H189+H190+H194+H195</f>
        <v>10626.29738</v>
      </c>
      <c r="I196" s="103"/>
      <c r="J196" s="302"/>
    </row>
    <row r="197" spans="1:10" ht="15.75" customHeight="1" x14ac:dyDescent="0.35">
      <c r="A197" s="51"/>
      <c r="B197" s="304"/>
      <c r="C197" s="413" t="s">
        <v>97</v>
      </c>
      <c r="D197" s="413"/>
      <c r="E197" s="413"/>
      <c r="F197" s="413"/>
      <c r="G197" s="413"/>
      <c r="H197" s="119"/>
      <c r="I197" s="119"/>
      <c r="J197" s="305"/>
    </row>
    <row r="198" spans="1:10" ht="12" customHeight="1" thickBot="1" x14ac:dyDescent="0.4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3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3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5">
      <c r="A201" s="113"/>
      <c r="B201" s="51"/>
      <c r="C201" s="309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55000000000000004">
      <c r="A202" s="113"/>
      <c r="B202" s="51"/>
      <c r="C202" s="309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4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4">
      <c r="A204" s="113"/>
      <c r="B204" s="52"/>
      <c r="C204" s="404" t="s">
        <v>1</v>
      </c>
      <c r="D204" s="405"/>
      <c r="E204" s="113"/>
      <c r="F204" s="113"/>
      <c r="G204" s="70"/>
      <c r="H204" s="51"/>
      <c r="I204" s="51"/>
      <c r="J204" s="53"/>
    </row>
    <row r="205" spans="1:10" ht="15" customHeight="1" x14ac:dyDescent="0.35">
      <c r="A205" s="113"/>
      <c r="B205" s="52"/>
      <c r="C205" s="247" t="s">
        <v>104</v>
      </c>
      <c r="D205" s="248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35">
      <c r="A206" s="113"/>
      <c r="B206" s="52"/>
      <c r="C206" s="249" t="s">
        <v>105</v>
      </c>
      <c r="D206" s="250">
        <v>15008</v>
      </c>
      <c r="E206" s="153"/>
      <c r="F206" s="113"/>
      <c r="G206" s="70"/>
      <c r="H206" s="51"/>
      <c r="I206" s="51"/>
      <c r="J206" s="53"/>
    </row>
    <row r="207" spans="1:10" ht="17" thickBot="1" x14ac:dyDescent="0.4">
      <c r="A207" s="113"/>
      <c r="B207" s="52"/>
      <c r="C207" s="249" t="s">
        <v>106</v>
      </c>
      <c r="D207" s="250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4">
      <c r="A208" s="113"/>
      <c r="B208" s="52"/>
      <c r="C208" s="251" t="s">
        <v>29</v>
      </c>
      <c r="D208" s="252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35">
      <c r="A209" s="51"/>
      <c r="B209" s="52"/>
      <c r="C209" s="245" t="s">
        <v>102</v>
      </c>
      <c r="D209" s="246"/>
      <c r="E209" s="246"/>
      <c r="F209" s="70"/>
      <c r="G209" s="70"/>
      <c r="H209" s="51"/>
      <c r="I209" s="51"/>
      <c r="J209" s="53"/>
    </row>
    <row r="210" spans="1:10" ht="10.5" customHeight="1" x14ac:dyDescent="0.35">
      <c r="A210" s="51"/>
      <c r="B210" s="52"/>
      <c r="C210" s="245" t="s">
        <v>103</v>
      </c>
      <c r="D210" s="246"/>
      <c r="E210" s="246"/>
      <c r="F210" s="70"/>
      <c r="G210" s="70"/>
      <c r="H210" s="51"/>
      <c r="I210" s="51"/>
      <c r="J210" s="53"/>
    </row>
    <row r="211" spans="1:10" ht="12" customHeight="1" x14ac:dyDescent="0.35">
      <c r="A211" s="51"/>
      <c r="B211" s="52"/>
      <c r="C211" s="245" t="s">
        <v>101</v>
      </c>
      <c r="D211" s="246"/>
      <c r="E211" s="246"/>
      <c r="F211" s="70"/>
      <c r="G211" s="70"/>
      <c r="H211" s="51"/>
      <c r="I211" s="51"/>
      <c r="J211" s="53"/>
    </row>
    <row r="212" spans="1:10" ht="12" customHeight="1" thickBot="1" x14ac:dyDescent="0.4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3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4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4">
      <c r="A215" s="51"/>
      <c r="B215" s="52"/>
      <c r="C215" s="42" t="s">
        <v>17</v>
      </c>
      <c r="D215" s="220" t="s">
        <v>18</v>
      </c>
      <c r="E215" s="42" t="str">
        <f>F22</f>
        <v>FANGST UKE 37</v>
      </c>
      <c r="F215" s="42" t="str">
        <f>G22</f>
        <v>FANGST T.O.M UKE 37</v>
      </c>
      <c r="G215" s="42" t="str">
        <f>H22</f>
        <v>RESTKVOTER UKE 37</v>
      </c>
      <c r="H215" s="42" t="str">
        <f>I22</f>
        <v>FANGST T.O.M. UKE 37 2020</v>
      </c>
      <c r="I215" s="51"/>
      <c r="J215" s="53"/>
    </row>
    <row r="216" spans="1:10" ht="15" customHeight="1" thickBot="1" x14ac:dyDescent="0.4">
      <c r="A216" s="51"/>
      <c r="B216" s="52"/>
      <c r="C216" s="44" t="s">
        <v>4</v>
      </c>
      <c r="D216" s="266">
        <v>43379</v>
      </c>
      <c r="E216" s="266">
        <v>33.084949999999999</v>
      </c>
      <c r="F216" s="266">
        <v>42254.302860000003</v>
      </c>
      <c r="G216" s="266">
        <f>D216-F216</f>
        <v>1124.6971399999966</v>
      </c>
      <c r="H216" s="266">
        <v>29290.501509999998</v>
      </c>
      <c r="I216" s="21"/>
      <c r="J216" s="53"/>
    </row>
    <row r="217" spans="1:10" ht="15" customHeight="1" thickBot="1" x14ac:dyDescent="0.4">
      <c r="A217" s="51"/>
      <c r="B217" s="52"/>
      <c r="C217" s="47" t="s">
        <v>39</v>
      </c>
      <c r="D217" s="266">
        <v>100</v>
      </c>
      <c r="E217" s="266">
        <v>5.0000000000000001E-3</v>
      </c>
      <c r="F217" s="266">
        <v>28.611750000000001</v>
      </c>
      <c r="G217" s="266">
        <f>D217-F217</f>
        <v>71.388249999999999</v>
      </c>
      <c r="H217" s="266">
        <v>8.6972100000000001</v>
      </c>
      <c r="I217" s="21"/>
      <c r="J217" s="53"/>
    </row>
    <row r="218" spans="1:10" ht="15.75" customHeight="1" thickBot="1" x14ac:dyDescent="0.4">
      <c r="A218" s="51"/>
      <c r="B218" s="52"/>
      <c r="C218" s="43" t="s">
        <v>34</v>
      </c>
      <c r="D218" s="267">
        <v>55</v>
      </c>
      <c r="E218" s="267"/>
      <c r="F218" s="267"/>
      <c r="G218" s="267">
        <f>D218-F218</f>
        <v>55</v>
      </c>
      <c r="H218" s="267"/>
      <c r="I218" s="21"/>
      <c r="J218" s="53"/>
    </row>
    <row r="219" spans="1:10" ht="16.5" customHeight="1" thickBot="1" x14ac:dyDescent="0.4">
      <c r="A219" s="51"/>
      <c r="B219" s="52"/>
      <c r="C219" s="45" t="s">
        <v>50</v>
      </c>
      <c r="D219" s="268">
        <f>SUM(D216:D218)</f>
        <v>43534</v>
      </c>
      <c r="E219" s="268">
        <f>SUM(E216:E218)</f>
        <v>33.089950000000002</v>
      </c>
      <c r="F219" s="268">
        <f>SUM(F216:F218)</f>
        <v>42282.91461</v>
      </c>
      <c r="G219" s="268">
        <f>D219-F219</f>
        <v>1251.0853900000002</v>
      </c>
      <c r="H219" s="268">
        <f>SUM(H216:H218)</f>
        <v>29299.198719999997</v>
      </c>
      <c r="I219" s="21"/>
      <c r="J219" s="53"/>
    </row>
    <row r="220" spans="1:10" ht="17.149999999999999" customHeight="1" thickBot="1" x14ac:dyDescent="0.4">
      <c r="A220" s="51"/>
      <c r="B220" s="84"/>
      <c r="C220" s="254" t="s">
        <v>127</v>
      </c>
      <c r="D220" s="85"/>
      <c r="E220" s="85"/>
      <c r="F220" s="121"/>
      <c r="G220" s="121"/>
      <c r="H220" s="121"/>
      <c r="I220" s="121"/>
      <c r="J220" s="311"/>
    </row>
    <row r="221" spans="1:10" ht="0" hidden="1" customHeight="1" x14ac:dyDescent="0.3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3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3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3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3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3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3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3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3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3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3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3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3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3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3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3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3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3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3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3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3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3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3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3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3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3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3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3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3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3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3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3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3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49999999999999" customHeight="1" thickTop="1" x14ac:dyDescent="0.3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35">
      <c r="A255" s="303"/>
      <c r="B255" s="29"/>
      <c r="C255" s="313" t="s">
        <v>48</v>
      </c>
      <c r="D255" s="29"/>
      <c r="E255" s="29"/>
      <c r="F255" s="29"/>
      <c r="G255" s="29"/>
      <c r="H255" s="29"/>
      <c r="I255" s="29"/>
      <c r="J255" s="310"/>
    </row>
    <row r="256" spans="1:10" ht="30" customHeight="1" thickBot="1" x14ac:dyDescent="0.4">
      <c r="A256" s="303"/>
      <c r="B256" s="29"/>
      <c r="C256" s="313"/>
      <c r="D256" s="29"/>
      <c r="E256" s="29"/>
      <c r="F256" s="29"/>
      <c r="G256" s="29"/>
      <c r="H256" s="29"/>
      <c r="I256" s="29"/>
      <c r="J256" s="310"/>
    </row>
    <row r="257" spans="1:10" ht="14.15" customHeight="1" thickTop="1" thickBot="1" x14ac:dyDescent="0.4">
      <c r="A257" s="51"/>
      <c r="B257" s="314"/>
      <c r="C257" s="278"/>
      <c r="D257" s="278"/>
      <c r="E257" s="278"/>
      <c r="F257" s="278"/>
      <c r="G257" s="278"/>
      <c r="H257" s="278"/>
      <c r="I257" s="278"/>
      <c r="J257" s="298"/>
    </row>
    <row r="258" spans="1:10" ht="14.15" customHeight="1" thickBot="1" x14ac:dyDescent="0.4">
      <c r="A258" s="2"/>
      <c r="B258" s="74"/>
      <c r="C258" s="404" t="s">
        <v>1</v>
      </c>
      <c r="D258" s="405"/>
      <c r="E258" s="113"/>
      <c r="F258" s="113"/>
      <c r="G258" s="75"/>
      <c r="H258" s="75"/>
      <c r="I258" s="75"/>
      <c r="J258" s="306"/>
    </row>
    <row r="259" spans="1:10" ht="14.15" customHeight="1" x14ac:dyDescent="0.35">
      <c r="A259" s="51"/>
      <c r="B259" s="77"/>
      <c r="C259" s="247" t="s">
        <v>107</v>
      </c>
      <c r="D259" s="248">
        <v>1706</v>
      </c>
      <c r="E259" s="153"/>
      <c r="F259" s="316"/>
      <c r="G259" s="91"/>
      <c r="H259" s="91"/>
      <c r="I259" s="91"/>
      <c r="J259" s="306"/>
    </row>
    <row r="260" spans="1:10" ht="14.15" customHeight="1" x14ac:dyDescent="0.35">
      <c r="A260" s="51"/>
      <c r="B260" s="77"/>
      <c r="C260" s="249" t="s">
        <v>42</v>
      </c>
      <c r="D260" s="250">
        <v>10196</v>
      </c>
      <c r="E260" s="153"/>
      <c r="F260" s="316"/>
      <c r="G260" s="91"/>
      <c r="H260" s="91"/>
      <c r="I260" s="91"/>
      <c r="J260" s="306"/>
    </row>
    <row r="261" spans="1:10" ht="13.5" customHeight="1" thickBot="1" x14ac:dyDescent="0.4">
      <c r="A261" s="51"/>
      <c r="B261" s="77"/>
      <c r="C261" s="249" t="s">
        <v>26</v>
      </c>
      <c r="D261" s="250">
        <v>382</v>
      </c>
      <c r="E261" s="153"/>
      <c r="F261" s="316"/>
      <c r="G261" s="33"/>
      <c r="H261" s="91"/>
      <c r="I261" s="91"/>
      <c r="J261" s="306"/>
    </row>
    <row r="262" spans="1:10" ht="14.25" customHeight="1" thickBot="1" x14ac:dyDescent="0.4">
      <c r="A262" s="51"/>
      <c r="B262" s="77"/>
      <c r="C262" s="251" t="s">
        <v>29</v>
      </c>
      <c r="D262" s="252">
        <f>SUM(D259:D261)</f>
        <v>12284</v>
      </c>
      <c r="E262" s="153"/>
      <c r="F262" s="113"/>
      <c r="G262" s="33"/>
      <c r="H262" s="91"/>
      <c r="I262" s="91"/>
      <c r="J262" s="317"/>
    </row>
    <row r="263" spans="1:10" ht="14.15" customHeight="1" x14ac:dyDescent="0.35">
      <c r="A263" s="51"/>
      <c r="B263" s="315"/>
      <c r="C263" s="263" t="s">
        <v>111</v>
      </c>
      <c r="D263" s="224"/>
      <c r="E263" s="154"/>
      <c r="F263" s="30"/>
      <c r="G263" s="31"/>
      <c r="H263" s="28"/>
      <c r="I263" s="28"/>
      <c r="J263" s="317"/>
    </row>
    <row r="264" spans="1:10" ht="15" customHeight="1" x14ac:dyDescent="0.35">
      <c r="A264" s="51"/>
      <c r="B264" s="315"/>
      <c r="C264" s="260" t="s">
        <v>108</v>
      </c>
      <c r="D264" s="225"/>
      <c r="E264" s="31"/>
      <c r="F264" s="28"/>
      <c r="G264" s="28"/>
      <c r="H264" s="28"/>
      <c r="I264" s="28"/>
      <c r="J264" s="53"/>
    </row>
    <row r="265" spans="1:10" ht="14.25" customHeight="1" thickBot="1" x14ac:dyDescent="0.4">
      <c r="A265" s="51"/>
      <c r="B265" s="315"/>
      <c r="C265" s="260" t="s">
        <v>110</v>
      </c>
      <c r="D265" s="31"/>
      <c r="E265" s="31"/>
      <c r="F265" s="28"/>
      <c r="G265" s="28"/>
      <c r="H265" s="28"/>
      <c r="I265" s="28"/>
      <c r="J265" s="317"/>
    </row>
    <row r="266" spans="1:10" ht="23.25" customHeight="1" x14ac:dyDescent="0.35">
      <c r="A266" s="51"/>
      <c r="B266" s="318"/>
      <c r="C266" s="272" t="s">
        <v>125</v>
      </c>
      <c r="D266" s="272"/>
      <c r="E266" s="272"/>
      <c r="F266" s="272"/>
      <c r="G266" s="272"/>
      <c r="H266" s="272"/>
      <c r="I266" s="272"/>
      <c r="J266" s="319"/>
    </row>
    <row r="267" spans="1:10" ht="14.15" customHeight="1" thickBot="1" x14ac:dyDescent="0.4">
      <c r="A267" s="51"/>
      <c r="B267" s="320"/>
      <c r="C267" s="32"/>
      <c r="D267" s="32"/>
      <c r="E267" s="32"/>
      <c r="F267" s="32"/>
      <c r="G267" s="32"/>
      <c r="H267" s="32"/>
      <c r="I267" s="32"/>
      <c r="J267" s="317"/>
    </row>
    <row r="268" spans="1:10" ht="54" customHeight="1" thickBot="1" x14ac:dyDescent="0.4">
      <c r="A268" s="51"/>
      <c r="B268" s="315"/>
      <c r="C268" s="42" t="s">
        <v>17</v>
      </c>
      <c r="D268" s="46" t="s">
        <v>18</v>
      </c>
      <c r="E268" s="42" t="str">
        <f>F22</f>
        <v>FANGST UKE 37</v>
      </c>
      <c r="F268" s="42" t="str">
        <f>G22</f>
        <v>FANGST T.O.M UKE 37</v>
      </c>
      <c r="G268" s="42" t="str">
        <f>H22</f>
        <v>RESTKVOTER UKE 37</v>
      </c>
      <c r="H268" s="42" t="str">
        <f>I22</f>
        <v>FANGST T.O.M. UKE 37 2020</v>
      </c>
      <c r="I268" s="28"/>
      <c r="J268" s="307"/>
    </row>
    <row r="269" spans="1:10" ht="14.15" customHeight="1" thickBot="1" x14ac:dyDescent="0.4">
      <c r="A269" s="38"/>
      <c r="B269" s="92"/>
      <c r="C269" s="44" t="s">
        <v>49</v>
      </c>
      <c r="D269" s="409">
        <v>1701</v>
      </c>
      <c r="E269" s="164">
        <v>5.7034000000000002</v>
      </c>
      <c r="F269" s="164">
        <v>412.81675000000001</v>
      </c>
      <c r="G269" s="396">
        <f>D269-F269-F270</f>
        <v>384.04386</v>
      </c>
      <c r="H269" s="164">
        <v>526.49306000000001</v>
      </c>
      <c r="I269" s="93"/>
      <c r="J269" s="321"/>
    </row>
    <row r="270" spans="1:10" ht="14.15" customHeight="1" thickBot="1" x14ac:dyDescent="0.4">
      <c r="A270" s="51"/>
      <c r="B270" s="315"/>
      <c r="C270" s="47" t="s">
        <v>43</v>
      </c>
      <c r="D270" s="410"/>
      <c r="E270" s="164">
        <v>6.7778600000000004</v>
      </c>
      <c r="F270" s="164">
        <v>904.13939000000005</v>
      </c>
      <c r="G270" s="411"/>
      <c r="H270" s="164">
        <v>1471.93127</v>
      </c>
      <c r="I270" s="41"/>
      <c r="J270" s="307"/>
    </row>
    <row r="271" spans="1:10" ht="16" thickBot="1" x14ac:dyDescent="0.4">
      <c r="A271" s="38"/>
      <c r="B271" s="92"/>
      <c r="C271" s="43" t="s">
        <v>34</v>
      </c>
      <c r="D271" s="253">
        <v>5</v>
      </c>
      <c r="E271" s="165">
        <v>0.17399999999999999</v>
      </c>
      <c r="F271" s="165">
        <v>1.3859999999999999</v>
      </c>
      <c r="G271" s="164">
        <f>D271-F271</f>
        <v>3.6139999999999999</v>
      </c>
      <c r="H271" s="165">
        <v>1.2104200000000001</v>
      </c>
      <c r="I271" s="93"/>
      <c r="J271" s="322"/>
    </row>
    <row r="272" spans="1:10" ht="18.75" customHeight="1" thickBot="1" x14ac:dyDescent="0.4">
      <c r="A272" s="38"/>
      <c r="B272" s="323"/>
      <c r="C272" s="43" t="s">
        <v>53</v>
      </c>
      <c r="D272" s="264"/>
      <c r="E272" s="165">
        <v>5.0000000000000001E-3</v>
      </c>
      <c r="F272" s="165">
        <v>2.8128099999999998</v>
      </c>
      <c r="G272" s="164"/>
      <c r="H272" s="165">
        <v>2.0574300000000001</v>
      </c>
      <c r="I272" s="34"/>
      <c r="J272" s="317"/>
    </row>
    <row r="273" spans="1:10" ht="14.15" customHeight="1" thickBot="1" x14ac:dyDescent="0.4">
      <c r="A273" s="51"/>
      <c r="B273" s="315"/>
      <c r="C273" s="45" t="s">
        <v>50</v>
      </c>
      <c r="D273" s="265">
        <f>D259</f>
        <v>1706</v>
      </c>
      <c r="E273" s="166">
        <f>SUM(E269:E272)</f>
        <v>12.660260000000001</v>
      </c>
      <c r="F273" s="166">
        <f>SUM(F269:F272)</f>
        <v>1321.1549499999999</v>
      </c>
      <c r="G273" s="166">
        <f>D273-F273</f>
        <v>384.84505000000013</v>
      </c>
      <c r="H273" s="166">
        <f>H269+H270+H271+H272</f>
        <v>2001.6921800000002</v>
      </c>
      <c r="I273" s="28"/>
      <c r="J273" s="317"/>
    </row>
    <row r="274" spans="1:10" ht="14.15" customHeight="1" x14ac:dyDescent="0.35">
      <c r="A274" s="51"/>
      <c r="B274" s="315"/>
      <c r="C274" s="25"/>
      <c r="D274" s="374"/>
      <c r="E274" s="374"/>
      <c r="F274" s="374"/>
      <c r="G274" s="374"/>
      <c r="H274" s="374"/>
      <c r="I274" s="28"/>
      <c r="J274" s="317"/>
    </row>
    <row r="275" spans="1:10" ht="14.15" customHeight="1" thickBot="1" x14ac:dyDescent="0.4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5" customHeight="1" thickTop="1" x14ac:dyDescent="0.35">
      <c r="A276" s="51"/>
    </row>
    <row r="277" spans="1:10" ht="14.15" customHeight="1" x14ac:dyDescent="0.35">
      <c r="A277" s="51"/>
    </row>
    <row r="278" spans="1:10" ht="14.15" customHeight="1" x14ac:dyDescent="0.35">
      <c r="A278" s="51"/>
    </row>
    <row r="279" spans="1:10" ht="14.15" customHeight="1" x14ac:dyDescent="0.35">
      <c r="A279" s="51"/>
    </row>
    <row r="280" spans="1:10" ht="14.15" customHeight="1" x14ac:dyDescent="0.35">
      <c r="A280" s="51"/>
    </row>
    <row r="281" spans="1:10" ht="14.15" customHeight="1" x14ac:dyDescent="0.35">
      <c r="A281" s="51"/>
    </row>
    <row r="282" spans="1:10" ht="14.15" customHeight="1" x14ac:dyDescent="0.35">
      <c r="A282" s="51"/>
    </row>
    <row r="283" spans="1:10" ht="30" customHeight="1" thickBot="1" x14ac:dyDescent="0.55000000000000004">
      <c r="A283" s="27"/>
      <c r="B283" s="3"/>
      <c r="C283" s="312" t="s">
        <v>41</v>
      </c>
      <c r="D283" s="1"/>
      <c r="E283" s="26"/>
      <c r="F283" s="26"/>
      <c r="G283" s="26"/>
      <c r="H283" s="26"/>
      <c r="I283" s="26"/>
      <c r="J283" s="26"/>
    </row>
    <row r="284" spans="1:10" ht="17.149999999999999" customHeight="1" thickTop="1" x14ac:dyDescent="0.35">
      <c r="B284" s="356"/>
      <c r="C284" s="357"/>
      <c r="D284" s="357"/>
      <c r="E284" s="357"/>
      <c r="F284" s="357"/>
      <c r="G284" s="357"/>
      <c r="H284" s="357"/>
      <c r="I284" s="357"/>
      <c r="J284" s="358"/>
    </row>
    <row r="285" spans="1:10" ht="6" customHeight="1" thickBot="1" x14ac:dyDescent="0.4">
      <c r="B285" s="359"/>
      <c r="C285" s="113"/>
      <c r="D285" s="113"/>
      <c r="E285" s="113"/>
      <c r="F285" s="113"/>
      <c r="G285" s="113"/>
      <c r="H285" s="113"/>
      <c r="I285" s="113"/>
      <c r="J285" s="360"/>
    </row>
    <row r="286" spans="1:10" ht="18" customHeight="1" thickBot="1" x14ac:dyDescent="0.4">
      <c r="B286" s="359"/>
      <c r="C286" s="404" t="s">
        <v>1</v>
      </c>
      <c r="D286" s="405"/>
      <c r="E286" s="404" t="s">
        <v>51</v>
      </c>
      <c r="F286" s="405"/>
      <c r="G286" s="404" t="s">
        <v>52</v>
      </c>
      <c r="H286" s="405"/>
      <c r="I286" s="113"/>
      <c r="J286" s="360"/>
    </row>
    <row r="287" spans="1:10" ht="14.25" customHeight="1" x14ac:dyDescent="0.35">
      <c r="B287" s="359"/>
      <c r="C287" s="247" t="s">
        <v>104</v>
      </c>
      <c r="D287" s="248">
        <v>30216</v>
      </c>
      <c r="E287" s="255" t="s">
        <v>4</v>
      </c>
      <c r="F287" s="256">
        <v>16706</v>
      </c>
      <c r="G287" s="249" t="s">
        <v>10</v>
      </c>
      <c r="H287" s="261">
        <v>8545</v>
      </c>
      <c r="I287" s="113"/>
      <c r="J287" s="360"/>
    </row>
    <row r="288" spans="1:10" ht="14.25" customHeight="1" x14ac:dyDescent="0.35">
      <c r="B288" s="359"/>
      <c r="C288" s="249" t="s">
        <v>42</v>
      </c>
      <c r="D288" s="250">
        <v>22198</v>
      </c>
      <c r="E288" s="257" t="s">
        <v>43</v>
      </c>
      <c r="F288" s="258">
        <v>8000</v>
      </c>
      <c r="G288" s="249" t="s">
        <v>9</v>
      </c>
      <c r="H288" s="261">
        <v>2224</v>
      </c>
      <c r="I288" s="113"/>
      <c r="J288" s="360"/>
    </row>
    <row r="289" spans="1:10" ht="14.25" customHeight="1" x14ac:dyDescent="0.35">
      <c r="B289" s="359"/>
      <c r="C289" s="249"/>
      <c r="D289" s="250"/>
      <c r="E289" s="257" t="s">
        <v>36</v>
      </c>
      <c r="F289" s="258">
        <v>5500</v>
      </c>
      <c r="G289" s="249" t="s">
        <v>44</v>
      </c>
      <c r="H289" s="261">
        <v>4571</v>
      </c>
      <c r="I289" s="113"/>
      <c r="J289" s="360"/>
    </row>
    <row r="290" spans="1:10" ht="14.15" customHeight="1" thickBot="1" x14ac:dyDescent="0.4">
      <c r="B290" s="359"/>
      <c r="C290" s="249"/>
      <c r="D290" s="250"/>
      <c r="E290" s="257"/>
      <c r="F290" s="258"/>
      <c r="G290" s="249" t="s">
        <v>45</v>
      </c>
      <c r="H290" s="261">
        <v>1366</v>
      </c>
      <c r="I290" s="113"/>
      <c r="J290" s="360"/>
    </row>
    <row r="291" spans="1:10" ht="14.15" customHeight="1" thickBot="1" x14ac:dyDescent="0.4">
      <c r="B291" s="359"/>
      <c r="C291" s="251" t="s">
        <v>29</v>
      </c>
      <c r="D291" s="252">
        <v>59512</v>
      </c>
      <c r="E291" s="259" t="s">
        <v>54</v>
      </c>
      <c r="F291" s="252">
        <f>F287+F288+F289</f>
        <v>30206</v>
      </c>
      <c r="G291" s="251" t="s">
        <v>4</v>
      </c>
      <c r="H291" s="262">
        <f>SUM(H287:H290)</f>
        <v>16706</v>
      </c>
      <c r="I291" s="113"/>
      <c r="J291" s="360"/>
    </row>
    <row r="292" spans="1:10" ht="13.15" customHeight="1" x14ac:dyDescent="0.35">
      <c r="B292" s="359"/>
      <c r="C292" s="155" t="s">
        <v>118</v>
      </c>
      <c r="D292" s="257"/>
      <c r="E292" s="257"/>
      <c r="F292" s="154"/>
      <c r="G292" s="31"/>
      <c r="H292" s="30"/>
      <c r="I292" s="30"/>
      <c r="J292" s="361"/>
    </row>
    <row r="293" spans="1:10" ht="13.15" customHeight="1" x14ac:dyDescent="0.35">
      <c r="B293" s="359"/>
      <c r="C293" s="260" t="s">
        <v>79</v>
      </c>
      <c r="D293" s="31"/>
      <c r="E293" s="31"/>
      <c r="F293" s="31"/>
      <c r="G293" s="31"/>
      <c r="H293" s="28"/>
      <c r="I293" s="28"/>
      <c r="J293" s="317"/>
    </row>
    <row r="294" spans="1:10" ht="9.75" customHeight="1" x14ac:dyDescent="0.35">
      <c r="B294" s="359"/>
      <c r="C294" s="56" t="s">
        <v>109</v>
      </c>
      <c r="D294" s="28"/>
      <c r="E294" s="28"/>
      <c r="F294" s="28"/>
      <c r="G294" s="28"/>
      <c r="H294" s="28"/>
      <c r="I294" s="28"/>
      <c r="J294" s="317"/>
    </row>
    <row r="295" spans="1:10" ht="18" customHeight="1" thickBot="1" x14ac:dyDescent="0.4">
      <c r="B295" s="359"/>
      <c r="C295" s="113"/>
      <c r="D295" s="113"/>
      <c r="E295" s="113"/>
      <c r="F295" s="113"/>
      <c r="G295" s="113"/>
      <c r="H295" s="113"/>
      <c r="I295" s="113"/>
      <c r="J295" s="360"/>
    </row>
    <row r="296" spans="1:10" ht="29.25" customHeight="1" x14ac:dyDescent="0.35">
      <c r="B296" s="318"/>
      <c r="C296" s="272" t="s">
        <v>125</v>
      </c>
      <c r="D296" s="272"/>
      <c r="E296" s="272"/>
      <c r="F296" s="272"/>
      <c r="G296" s="272"/>
      <c r="H296" s="272"/>
      <c r="I296" s="272"/>
      <c r="J296" s="319"/>
    </row>
    <row r="297" spans="1:10" ht="18.75" customHeight="1" thickBot="1" x14ac:dyDescent="0.4">
      <c r="B297" s="362"/>
      <c r="C297" s="310"/>
      <c r="D297" s="310"/>
      <c r="E297" s="310"/>
      <c r="F297" s="310"/>
      <c r="G297" s="310"/>
      <c r="H297" s="310"/>
      <c r="I297" s="310"/>
      <c r="J297" s="363"/>
    </row>
    <row r="298" spans="1:10" ht="64.5" customHeight="1" thickBot="1" x14ac:dyDescent="0.4">
      <c r="B298" s="359"/>
      <c r="C298" s="326" t="s">
        <v>17</v>
      </c>
      <c r="D298" s="327" t="s">
        <v>61</v>
      </c>
      <c r="E298" s="167" t="s">
        <v>82</v>
      </c>
      <c r="F298" s="326" t="str">
        <f>F22</f>
        <v>FANGST UKE 37</v>
      </c>
      <c r="G298" s="326" t="str">
        <f>G22</f>
        <v>FANGST T.O.M UKE 37</v>
      </c>
      <c r="H298" s="326" t="str">
        <f>H22</f>
        <v>RESTKVOTER UKE 37</v>
      </c>
      <c r="I298" s="326" t="str">
        <f>I22</f>
        <v>FANGST T.O.M. UKE 37 2020</v>
      </c>
      <c r="J298" s="360"/>
    </row>
    <row r="299" spans="1:10" ht="14.15" customHeight="1" x14ac:dyDescent="0.35">
      <c r="A299" s="27"/>
      <c r="B299" s="359"/>
      <c r="C299" s="328" t="s">
        <v>14</v>
      </c>
      <c r="D299" s="329">
        <f t="shared" ref="D299:H299" si="15">D303+D302+D301+D300</f>
        <v>16706</v>
      </c>
      <c r="E299" s="329">
        <f t="shared" si="15"/>
        <v>20688</v>
      </c>
      <c r="F299" s="375">
        <f t="shared" si="15"/>
        <v>57.874269999999996</v>
      </c>
      <c r="G299" s="375">
        <f t="shared" si="15"/>
        <v>11639.762750000002</v>
      </c>
      <c r="H299" s="375">
        <f t="shared" si="15"/>
        <v>9048.2372499999983</v>
      </c>
      <c r="I299" s="375">
        <f>I303+I302+I301+I300</f>
        <v>25499.30975</v>
      </c>
      <c r="J299" s="360"/>
    </row>
    <row r="300" spans="1:10" ht="14.15" customHeight="1" x14ac:dyDescent="0.35">
      <c r="A300" s="27"/>
      <c r="B300" s="359"/>
      <c r="C300" s="331" t="s">
        <v>132</v>
      </c>
      <c r="D300" s="332">
        <v>8545</v>
      </c>
      <c r="E300" s="332">
        <v>11525</v>
      </c>
      <c r="F300" s="333"/>
      <c r="G300" s="333">
        <v>7199.5742600000003</v>
      </c>
      <c r="H300" s="333">
        <f t="shared" ref="H300:H304" si="16">E300-G300</f>
        <v>4325.4257399999997</v>
      </c>
      <c r="I300" s="333">
        <v>18468.488440000001</v>
      </c>
      <c r="J300" s="360"/>
    </row>
    <row r="301" spans="1:10" ht="14.15" customHeight="1" x14ac:dyDescent="0.35">
      <c r="A301" s="27"/>
      <c r="B301" s="359"/>
      <c r="C301" s="334" t="s">
        <v>9</v>
      </c>
      <c r="D301" s="332">
        <v>2224</v>
      </c>
      <c r="E301" s="332">
        <v>3000</v>
      </c>
      <c r="F301" s="333"/>
      <c r="G301" s="333">
        <v>1022.5022</v>
      </c>
      <c r="H301" s="333">
        <f>E301-G301</f>
        <v>1977.4978000000001</v>
      </c>
      <c r="I301" s="333">
        <v>1647.3640499999999</v>
      </c>
      <c r="J301" s="360"/>
    </row>
    <row r="302" spans="1:10" ht="14.15" customHeight="1" x14ac:dyDescent="0.35">
      <c r="A302" s="27"/>
      <c r="B302" s="359"/>
      <c r="C302" s="334" t="s">
        <v>45</v>
      </c>
      <c r="D302" s="332">
        <v>1366</v>
      </c>
      <c r="E302" s="332">
        <v>1441</v>
      </c>
      <c r="F302" s="333">
        <v>30.205269999999999</v>
      </c>
      <c r="G302" s="333">
        <v>1153.2172399999999</v>
      </c>
      <c r="H302" s="333">
        <f t="shared" si="16"/>
        <v>287.78276000000005</v>
      </c>
      <c r="I302" s="333">
        <v>2112.6854600000001</v>
      </c>
      <c r="J302" s="360"/>
    </row>
    <row r="303" spans="1:10" ht="14.15" customHeight="1" thickBot="1" x14ac:dyDescent="0.4">
      <c r="A303" s="27"/>
      <c r="B303" s="359"/>
      <c r="C303" s="335" t="s">
        <v>131</v>
      </c>
      <c r="D303" s="336">
        <v>4571</v>
      </c>
      <c r="E303" s="336">
        <v>4722</v>
      </c>
      <c r="F303" s="333">
        <v>27.669</v>
      </c>
      <c r="G303" s="333">
        <v>2264.4690500000002</v>
      </c>
      <c r="H303" s="333">
        <f t="shared" si="16"/>
        <v>2457.5309499999998</v>
      </c>
      <c r="I303" s="333">
        <v>3270.7718</v>
      </c>
      <c r="J303" s="360"/>
    </row>
    <row r="304" spans="1:10" ht="14.15" customHeight="1" thickBot="1" x14ac:dyDescent="0.4">
      <c r="A304" s="27"/>
      <c r="B304" s="359"/>
      <c r="C304" s="337" t="s">
        <v>36</v>
      </c>
      <c r="D304" s="338">
        <v>5500</v>
      </c>
      <c r="E304" s="338">
        <v>5500</v>
      </c>
      <c r="F304" s="339">
        <v>0.45600000000000002</v>
      </c>
      <c r="G304" s="339">
        <v>2197.1626099999999</v>
      </c>
      <c r="H304" s="339">
        <f t="shared" si="16"/>
        <v>3302.8373900000001</v>
      </c>
      <c r="I304" s="339">
        <v>3879.5622800000001</v>
      </c>
      <c r="J304" s="360"/>
    </row>
    <row r="305" spans="1:10" ht="14.15" customHeight="1" x14ac:dyDescent="0.35">
      <c r="A305" s="27"/>
      <c r="B305" s="359"/>
      <c r="C305" s="328" t="s">
        <v>15</v>
      </c>
      <c r="D305" s="329">
        <v>8000</v>
      </c>
      <c r="E305" s="329">
        <v>8000</v>
      </c>
      <c r="F305" s="330">
        <f>F307+F306</f>
        <v>47.532130000000002</v>
      </c>
      <c r="G305" s="330">
        <f>G307+G306</f>
        <v>2899.23234</v>
      </c>
      <c r="H305" s="330">
        <f>E305-G305</f>
        <v>5100.7676599999995</v>
      </c>
      <c r="I305" s="330">
        <f>I307+I306</f>
        <v>4027.7343599999999</v>
      </c>
      <c r="J305" s="360"/>
    </row>
    <row r="306" spans="1:10" ht="14.15" customHeight="1" x14ac:dyDescent="0.35">
      <c r="A306" s="27"/>
      <c r="B306" s="359"/>
      <c r="C306" s="334" t="s">
        <v>27</v>
      </c>
      <c r="D306" s="340"/>
      <c r="E306" s="332"/>
      <c r="F306" s="333"/>
      <c r="G306" s="333">
        <v>10.833780000000001</v>
      </c>
      <c r="H306" s="333"/>
      <c r="I306" s="333">
        <v>538.27876000000003</v>
      </c>
      <c r="J306" s="360"/>
    </row>
    <row r="307" spans="1:10" ht="14.15" customHeight="1" thickBot="1" x14ac:dyDescent="0.4">
      <c r="A307" s="27"/>
      <c r="B307" s="359"/>
      <c r="C307" s="341" t="s">
        <v>46</v>
      </c>
      <c r="D307" s="342"/>
      <c r="E307" s="343"/>
      <c r="F307" s="344">
        <v>47.532130000000002</v>
      </c>
      <c r="G307" s="344">
        <v>2888.3985600000001</v>
      </c>
      <c r="H307" s="344"/>
      <c r="I307" s="344">
        <v>3489.4555999999998</v>
      </c>
      <c r="J307" s="360"/>
    </row>
    <row r="308" spans="1:10" ht="14.15" customHeight="1" thickBot="1" x14ac:dyDescent="0.4">
      <c r="A308" s="27"/>
      <c r="B308" s="359"/>
      <c r="C308" s="337" t="s">
        <v>11</v>
      </c>
      <c r="D308" s="338">
        <v>10</v>
      </c>
      <c r="E308" s="338">
        <v>10</v>
      </c>
      <c r="F308" s="339">
        <v>1.89E-2</v>
      </c>
      <c r="G308" s="339">
        <v>0.20115</v>
      </c>
      <c r="H308" s="339">
        <f>E308-G308</f>
        <v>9.7988499999999998</v>
      </c>
      <c r="I308" s="339">
        <v>0.59865000000000002</v>
      </c>
      <c r="J308" s="360"/>
    </row>
    <row r="309" spans="1:10" ht="14.15" customHeight="1" thickBot="1" x14ac:dyDescent="0.4">
      <c r="A309" s="27"/>
      <c r="B309" s="359"/>
      <c r="C309" s="345" t="s">
        <v>47</v>
      </c>
      <c r="D309" s="346"/>
      <c r="E309" s="347"/>
      <c r="F309" s="339">
        <v>0.86768000000000001</v>
      </c>
      <c r="G309" s="339">
        <v>40.91469</v>
      </c>
      <c r="H309" s="339">
        <f>E309-G309</f>
        <v>-40.91469</v>
      </c>
      <c r="I309" s="339">
        <v>59.632770000000001</v>
      </c>
      <c r="J309" s="360"/>
    </row>
    <row r="310" spans="1:10" ht="19" thickBot="1" x14ac:dyDescent="0.4">
      <c r="A310" s="27"/>
      <c r="B310" s="359"/>
      <c r="C310" s="348" t="s">
        <v>7</v>
      </c>
      <c r="D310" s="349">
        <f t="shared" ref="D310:H310" si="17">D299+D304+D305+D308+D309</f>
        <v>30216</v>
      </c>
      <c r="E310" s="349">
        <f t="shared" si="17"/>
        <v>34198</v>
      </c>
      <c r="F310" s="350">
        <f t="shared" si="17"/>
        <v>106.74898000000002</v>
      </c>
      <c r="G310" s="350">
        <f t="shared" si="17"/>
        <v>16777.273540000002</v>
      </c>
      <c r="H310" s="350">
        <f t="shared" si="17"/>
        <v>17420.726459999994</v>
      </c>
      <c r="I310" s="350">
        <f>I299+I304+I305+I308+I309</f>
        <v>33466.837809999997</v>
      </c>
      <c r="J310" s="360"/>
    </row>
    <row r="311" spans="1:10" ht="14.15" customHeight="1" x14ac:dyDescent="0.35">
      <c r="A311" s="27"/>
      <c r="B311" s="359"/>
      <c r="C311" s="352" t="s">
        <v>130</v>
      </c>
      <c r="D311" s="353"/>
      <c r="E311" s="353"/>
      <c r="F311" s="353"/>
      <c r="G311" s="353"/>
      <c r="H311" s="324"/>
      <c r="I311" s="324"/>
      <c r="J311" s="360"/>
    </row>
    <row r="312" spans="1:10" ht="14.15" customHeight="1" x14ac:dyDescent="0.35">
      <c r="A312" s="27"/>
      <c r="B312" s="359"/>
      <c r="C312" s="155" t="s">
        <v>128</v>
      </c>
      <c r="D312" s="353"/>
      <c r="E312" s="353"/>
      <c r="F312" s="353"/>
      <c r="G312" s="353"/>
      <c r="H312" s="351"/>
      <c r="I312" s="324"/>
      <c r="J312" s="360"/>
    </row>
    <row r="313" spans="1:10" ht="14.15" customHeight="1" x14ac:dyDescent="0.35">
      <c r="A313" s="27"/>
      <c r="B313" s="359"/>
      <c r="C313" s="155" t="s">
        <v>129</v>
      </c>
      <c r="D313" s="353"/>
      <c r="E313" s="353"/>
      <c r="F313" s="353"/>
      <c r="G313" s="353"/>
      <c r="H313" s="324"/>
      <c r="I313" s="351"/>
      <c r="J313" s="360"/>
    </row>
    <row r="314" spans="1:10" ht="15.75" customHeight="1" thickBot="1" x14ac:dyDescent="0.4">
      <c r="A314" s="27"/>
      <c r="B314" s="364"/>
      <c r="C314" s="354"/>
      <c r="D314" s="355"/>
      <c r="E314" s="355"/>
      <c r="F314" s="355"/>
      <c r="G314" s="355"/>
      <c r="H314" s="355"/>
      <c r="I314" s="355"/>
      <c r="J314" s="365"/>
    </row>
    <row r="315" spans="1:10" ht="15.75" customHeight="1" thickTop="1" x14ac:dyDescent="0.35">
      <c r="A315" s="27"/>
      <c r="B315" s="113"/>
      <c r="C315" s="325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35">
      <c r="A316" s="27"/>
      <c r="B316" s="113"/>
      <c r="C316" s="325"/>
      <c r="D316" s="141"/>
      <c r="E316" s="141"/>
      <c r="F316" s="141"/>
      <c r="G316" s="141"/>
      <c r="H316" s="141"/>
      <c r="I316" s="141"/>
      <c r="J316" s="113"/>
    </row>
    <row r="317" spans="1:10" ht="14.15" customHeight="1" thickBot="1" x14ac:dyDescent="0.4">
      <c r="A317" s="27"/>
      <c r="D317" s="1"/>
    </row>
    <row r="318" spans="1:10" ht="14.15" customHeight="1" thickTop="1" x14ac:dyDescent="0.35">
      <c r="A318" s="27"/>
      <c r="B318" s="356"/>
      <c r="C318" s="357"/>
      <c r="D318" s="373"/>
      <c r="E318" s="357"/>
      <c r="F318" s="357"/>
      <c r="G318" s="357"/>
      <c r="H318" s="357"/>
      <c r="I318" s="357"/>
      <c r="J318" s="358"/>
    </row>
    <row r="319" spans="1:10" ht="14.15" customHeight="1" x14ac:dyDescent="0.35">
      <c r="A319" s="27"/>
      <c r="B319" s="359"/>
      <c r="C319" s="372" t="s">
        <v>72</v>
      </c>
      <c r="D319" s="2"/>
      <c r="E319" s="113"/>
      <c r="F319" s="113"/>
      <c r="G319" s="113"/>
      <c r="H319" s="113"/>
      <c r="I319" s="113"/>
      <c r="J319" s="360"/>
    </row>
    <row r="320" spans="1:10" ht="14.15" customHeight="1" thickBot="1" x14ac:dyDescent="0.4">
      <c r="A320" s="27"/>
      <c r="B320" s="359"/>
      <c r="C320" s="113"/>
      <c r="D320" s="2"/>
      <c r="E320" s="113"/>
      <c r="F320" s="113"/>
      <c r="G320" s="113"/>
      <c r="H320" s="113"/>
      <c r="I320" s="113"/>
      <c r="J320" s="360"/>
    </row>
    <row r="321" spans="1:10" ht="14.15" customHeight="1" thickBot="1" x14ac:dyDescent="0.4">
      <c r="A321" s="27"/>
      <c r="B321" s="359"/>
      <c r="C321" s="404" t="s">
        <v>1</v>
      </c>
      <c r="D321" s="405"/>
      <c r="E321" s="113"/>
      <c r="F321" s="113"/>
      <c r="G321" s="113"/>
      <c r="H321" s="113"/>
      <c r="I321" s="113"/>
      <c r="J321" s="360"/>
    </row>
    <row r="322" spans="1:10" ht="14.15" customHeight="1" x14ac:dyDescent="0.35">
      <c r="A322" s="27"/>
      <c r="B322" s="359"/>
      <c r="C322" s="247" t="s">
        <v>107</v>
      </c>
      <c r="D322" s="248">
        <v>2528</v>
      </c>
      <c r="E322" s="113"/>
      <c r="F322" s="113"/>
      <c r="G322" s="113"/>
      <c r="H322" s="113"/>
      <c r="I322" s="113"/>
      <c r="J322" s="360"/>
    </row>
    <row r="323" spans="1:10" ht="14.15" customHeight="1" x14ac:dyDescent="0.35">
      <c r="A323" s="27"/>
      <c r="B323" s="359"/>
      <c r="C323" s="249" t="s">
        <v>42</v>
      </c>
      <c r="D323" s="250">
        <v>3465</v>
      </c>
      <c r="E323" s="113"/>
      <c r="F323" s="113"/>
      <c r="G323" s="113"/>
      <c r="H323" s="113"/>
      <c r="I323" s="113"/>
      <c r="J323" s="360"/>
    </row>
    <row r="324" spans="1:10" ht="14.15" customHeight="1" thickBot="1" x14ac:dyDescent="0.4">
      <c r="A324" s="27"/>
      <c r="B324" s="359"/>
      <c r="C324" s="249" t="s">
        <v>26</v>
      </c>
      <c r="D324" s="250">
        <v>123</v>
      </c>
      <c r="E324" s="113"/>
      <c r="F324" s="113"/>
      <c r="G324" s="113"/>
      <c r="H324" s="113"/>
      <c r="I324" s="113"/>
      <c r="J324" s="360"/>
    </row>
    <row r="325" spans="1:10" ht="14.15" customHeight="1" thickBot="1" x14ac:dyDescent="0.4">
      <c r="A325" s="27"/>
      <c r="B325" s="359"/>
      <c r="C325" s="251" t="s">
        <v>29</v>
      </c>
      <c r="D325" s="252">
        <f>SUM(D322:D324)</f>
        <v>6116</v>
      </c>
      <c r="E325" s="113"/>
      <c r="F325" s="113"/>
      <c r="G325" s="113"/>
      <c r="H325" s="113"/>
      <c r="I325" s="113"/>
      <c r="J325" s="360"/>
    </row>
    <row r="326" spans="1:10" ht="14.15" customHeight="1" x14ac:dyDescent="0.35">
      <c r="A326" s="27"/>
      <c r="B326" s="359"/>
      <c r="C326" s="263" t="s">
        <v>112</v>
      </c>
      <c r="D326" s="258"/>
      <c r="E326" s="113"/>
      <c r="F326" s="113"/>
      <c r="G326" s="113"/>
      <c r="H326" s="113"/>
      <c r="I326" s="113"/>
      <c r="J326" s="360"/>
    </row>
    <row r="327" spans="1:10" ht="14.15" customHeight="1" x14ac:dyDescent="0.35">
      <c r="A327" s="27"/>
      <c r="B327" s="359"/>
      <c r="C327" s="56" t="s">
        <v>110</v>
      </c>
      <c r="D327" s="257"/>
      <c r="E327" s="113"/>
      <c r="F327" s="113"/>
      <c r="G327" s="113"/>
      <c r="H327" s="113"/>
      <c r="I327" s="113"/>
      <c r="J327" s="360"/>
    </row>
    <row r="328" spans="1:10" ht="14.15" customHeight="1" x14ac:dyDescent="0.35">
      <c r="A328" s="27"/>
      <c r="B328" s="359"/>
      <c r="C328" s="113"/>
      <c r="D328" s="2"/>
      <c r="E328" s="113"/>
      <c r="F328" s="113"/>
      <c r="G328" s="113"/>
      <c r="H328" s="113"/>
      <c r="I328" s="113"/>
      <c r="J328" s="360"/>
    </row>
    <row r="329" spans="1:10" ht="14.15" customHeight="1" thickBot="1" x14ac:dyDescent="0.4">
      <c r="A329" s="27"/>
      <c r="B329" s="359"/>
      <c r="C329" s="113"/>
      <c r="D329" s="113"/>
      <c r="E329" s="113"/>
      <c r="F329" s="113"/>
      <c r="G329" s="113"/>
      <c r="H329" s="113"/>
      <c r="I329" s="113"/>
      <c r="J329" s="360"/>
    </row>
    <row r="330" spans="1:10" ht="29.25" customHeight="1" thickBot="1" x14ac:dyDescent="0.4">
      <c r="A330" s="27"/>
      <c r="B330" s="318"/>
      <c r="C330" s="272" t="s">
        <v>125</v>
      </c>
      <c r="D330" s="272"/>
      <c r="E330" s="272"/>
      <c r="F330" s="272"/>
      <c r="G330" s="272"/>
      <c r="H330" s="272"/>
      <c r="I330" s="272"/>
      <c r="J330" s="319"/>
    </row>
    <row r="331" spans="1:10" ht="78" customHeight="1" thickBot="1" x14ac:dyDescent="0.4">
      <c r="A331" s="303"/>
      <c r="B331" s="362"/>
      <c r="C331" s="327" t="s">
        <v>73</v>
      </c>
      <c r="D331" s="366" t="s">
        <v>74</v>
      </c>
      <c r="E331" s="327" t="str">
        <f>F22</f>
        <v>FANGST UKE 37</v>
      </c>
      <c r="F331" s="327" t="str">
        <f>G22</f>
        <v>FANGST T.O.M UKE 37</v>
      </c>
      <c r="G331" s="367" t="str">
        <f>H22</f>
        <v>RESTKVOTER UKE 37</v>
      </c>
      <c r="H331" s="327" t="str">
        <f>I22</f>
        <v>FANGST T.O.M. UKE 37 2020</v>
      </c>
      <c r="I331" s="310"/>
      <c r="J331" s="363"/>
    </row>
    <row r="332" spans="1:10" ht="14.15" customHeight="1" thickBot="1" x14ac:dyDescent="0.4">
      <c r="A332" s="303"/>
      <c r="B332" s="359"/>
      <c r="C332" s="337" t="s">
        <v>75</v>
      </c>
      <c r="D332" s="415">
        <v>1685</v>
      </c>
      <c r="E332" s="382">
        <f>E334+E333</f>
        <v>0</v>
      </c>
      <c r="F332" s="382">
        <f>F334+F333</f>
        <v>1831.19598</v>
      </c>
      <c r="G332" s="418">
        <f>D332-F332</f>
        <v>-146.19597999999996</v>
      </c>
      <c r="H332" s="382">
        <f>SUM(H333:H334)</f>
        <v>1914.2534299999998</v>
      </c>
      <c r="I332" s="113"/>
      <c r="J332" s="360"/>
    </row>
    <row r="333" spans="1:10" ht="14.15" customHeight="1" thickBot="1" x14ac:dyDescent="0.4">
      <c r="A333" s="27"/>
      <c r="B333" s="359"/>
      <c r="C333" s="368" t="s">
        <v>65</v>
      </c>
      <c r="D333" s="416"/>
      <c r="E333" s="383"/>
      <c r="F333" s="383">
        <v>1522.5934299999999</v>
      </c>
      <c r="G333" s="419"/>
      <c r="H333" s="383">
        <v>1555.7296899999999</v>
      </c>
      <c r="I333" s="113"/>
      <c r="J333" s="360"/>
    </row>
    <row r="334" spans="1:10" ht="14.15" customHeight="1" thickBot="1" x14ac:dyDescent="0.4">
      <c r="A334" s="27"/>
      <c r="B334" s="359"/>
      <c r="C334" s="368" t="s">
        <v>66</v>
      </c>
      <c r="D334" s="417"/>
      <c r="E334" s="384"/>
      <c r="F334" s="384">
        <v>308.60255000000001</v>
      </c>
      <c r="G334" s="420"/>
      <c r="H334" s="384">
        <v>358.52373999999998</v>
      </c>
      <c r="I334" s="113"/>
      <c r="J334" s="360"/>
    </row>
    <row r="335" spans="1:10" ht="14.15" customHeight="1" thickBot="1" x14ac:dyDescent="0.4">
      <c r="A335" s="27"/>
      <c r="B335" s="359"/>
      <c r="C335" s="337" t="s">
        <v>76</v>
      </c>
      <c r="D335" s="415">
        <v>1240</v>
      </c>
      <c r="E335" s="382">
        <f>SUM(E336:E337)</f>
        <v>0</v>
      </c>
      <c r="F335" s="382">
        <f>SUM(F336:F337)</f>
        <v>1306.9003</v>
      </c>
      <c r="G335" s="418">
        <f>D335-F335</f>
        <v>-66.900300000000016</v>
      </c>
      <c r="H335" s="382">
        <f>SUM(H336:H337)</f>
        <v>1675.2456500000001</v>
      </c>
      <c r="I335" s="113"/>
      <c r="J335" s="360"/>
    </row>
    <row r="336" spans="1:10" ht="14.15" customHeight="1" thickBot="1" x14ac:dyDescent="0.4">
      <c r="A336" s="27"/>
      <c r="B336" s="359"/>
      <c r="C336" s="368" t="s">
        <v>65</v>
      </c>
      <c r="D336" s="416"/>
      <c r="E336" s="369"/>
      <c r="F336" s="369">
        <v>1060.5186000000001</v>
      </c>
      <c r="G336" s="419"/>
      <c r="H336" s="369">
        <v>1358.1619000000001</v>
      </c>
      <c r="I336" s="113"/>
      <c r="J336" s="360"/>
    </row>
    <row r="337" spans="1:10" ht="14.15" customHeight="1" thickBot="1" x14ac:dyDescent="0.4">
      <c r="A337" s="27"/>
      <c r="B337" s="359"/>
      <c r="C337" s="368" t="s">
        <v>66</v>
      </c>
      <c r="D337" s="417"/>
      <c r="E337" s="369"/>
      <c r="F337" s="369">
        <v>246.3817</v>
      </c>
      <c r="G337" s="420"/>
      <c r="H337" s="369">
        <v>317.08375000000001</v>
      </c>
      <c r="I337" s="113"/>
      <c r="J337" s="360"/>
    </row>
    <row r="338" spans="1:10" ht="14.15" customHeight="1" thickBot="1" x14ac:dyDescent="0.4">
      <c r="A338" s="27"/>
      <c r="B338" s="359"/>
      <c r="C338" s="337" t="s">
        <v>77</v>
      </c>
      <c r="D338" s="415">
        <v>1240</v>
      </c>
      <c r="E338" s="389">
        <f>SUM(E339:E340)</f>
        <v>56.844000000000001</v>
      </c>
      <c r="F338" s="389">
        <f>SUM(F339:F340)</f>
        <v>182.53579999999999</v>
      </c>
      <c r="G338" s="418">
        <f>D338-F338</f>
        <v>1057.4641999999999</v>
      </c>
      <c r="H338" s="389">
        <f>SUM(H339:H340)</f>
        <v>254.71348</v>
      </c>
      <c r="I338" s="113"/>
      <c r="J338" s="360"/>
    </row>
    <row r="339" spans="1:10" ht="14.15" customHeight="1" thickBot="1" x14ac:dyDescent="0.4">
      <c r="A339" s="27"/>
      <c r="B339" s="359"/>
      <c r="C339" s="368" t="s">
        <v>65</v>
      </c>
      <c r="D339" s="416"/>
      <c r="E339" s="369">
        <v>46.474499999999999</v>
      </c>
      <c r="F339" s="369">
        <v>152.42150000000001</v>
      </c>
      <c r="G339" s="419"/>
      <c r="H339" s="369">
        <v>207.42150000000001</v>
      </c>
      <c r="I339" s="113"/>
      <c r="J339" s="360"/>
    </row>
    <row r="340" spans="1:10" ht="14.15" customHeight="1" thickBot="1" x14ac:dyDescent="0.4">
      <c r="A340" s="27"/>
      <c r="B340" s="359"/>
      <c r="C340" s="368" t="s">
        <v>66</v>
      </c>
      <c r="D340" s="417"/>
      <c r="E340" s="385">
        <v>10.3695</v>
      </c>
      <c r="F340" s="385">
        <v>30.1143</v>
      </c>
      <c r="G340" s="420"/>
      <c r="H340" s="385">
        <v>47.291980000000002</v>
      </c>
      <c r="I340" s="113"/>
      <c r="J340" s="360"/>
    </row>
    <row r="341" spans="1:10" ht="14.15" customHeight="1" thickBot="1" x14ac:dyDescent="0.4">
      <c r="A341" s="27"/>
      <c r="B341" s="359"/>
      <c r="C341" s="345" t="s">
        <v>53</v>
      </c>
      <c r="D341" s="370"/>
      <c r="E341" s="386"/>
      <c r="F341" s="386"/>
      <c r="G341" s="376"/>
      <c r="H341" s="386"/>
      <c r="I341" s="113"/>
      <c r="J341" s="360"/>
    </row>
    <row r="342" spans="1:10" ht="14.15" customHeight="1" thickBot="1" x14ac:dyDescent="0.4">
      <c r="A342" s="27"/>
      <c r="B342" s="359"/>
      <c r="C342" s="348" t="s">
        <v>50</v>
      </c>
      <c r="D342" s="371">
        <f>D332+D335+D338</f>
        <v>4165</v>
      </c>
      <c r="E342" s="387">
        <f>E332+E335+E338+E341</f>
        <v>56.844000000000001</v>
      </c>
      <c r="F342" s="387">
        <f>F332+F335+F338+F341</f>
        <v>3320.6320799999999</v>
      </c>
      <c r="G342" s="377">
        <f>SUM(G332:G341)</f>
        <v>844.36791999999991</v>
      </c>
      <c r="H342" s="387">
        <f>H332+H335+H338+H341</f>
        <v>3844.2125599999995</v>
      </c>
      <c r="I342" s="113"/>
      <c r="J342" s="360"/>
    </row>
    <row r="343" spans="1:10" ht="14.15" customHeight="1" x14ac:dyDescent="0.35">
      <c r="A343" s="27"/>
      <c r="B343" s="359"/>
      <c r="C343" s="113"/>
      <c r="D343" s="2"/>
      <c r="E343" s="113"/>
      <c r="F343" s="113"/>
      <c r="G343" s="113"/>
      <c r="H343" s="113"/>
      <c r="I343" s="113"/>
      <c r="J343" s="360"/>
    </row>
    <row r="344" spans="1:10" ht="14.15" customHeight="1" thickBot="1" x14ac:dyDescent="0.4">
      <c r="A344" s="27"/>
      <c r="B344" s="364"/>
      <c r="C344" s="121"/>
      <c r="D344" s="89"/>
      <c r="E344" s="121"/>
      <c r="F344" s="121"/>
      <c r="G344" s="121"/>
      <c r="H344" s="121"/>
      <c r="I344" s="121"/>
      <c r="J344" s="365"/>
    </row>
    <row r="345" spans="1:10" ht="0" hidden="1" customHeight="1" x14ac:dyDescent="0.35"/>
    <row r="346" spans="1:10" ht="0" hidden="1" customHeight="1" x14ac:dyDescent="0.35"/>
    <row r="347" spans="1:10" ht="0" hidden="1" customHeight="1" x14ac:dyDescent="0.35"/>
    <row r="348" spans="1:10" ht="0" hidden="1" customHeight="1" x14ac:dyDescent="0.35"/>
    <row r="349" spans="1:10" ht="0" hidden="1" customHeight="1" x14ac:dyDescent="0.35"/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8:D340"/>
    <mergeCell ref="G338:G340"/>
    <mergeCell ref="C321:D321"/>
    <mergeCell ref="D332:D334"/>
    <mergeCell ref="G332:G334"/>
    <mergeCell ref="D335:D337"/>
    <mergeCell ref="G335:G337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7:G188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37
&amp;"-,Normal"&amp;11(iht. motatte landings- og sluttsedler fra fiskesalgslagene; alle tallstørrelser i hele tonn)&amp;R19.09.2021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UKE_36_2021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Alejandro Maldonado</cp:lastModifiedBy>
  <cp:lastPrinted>2021-09-13T12:24:16Z</cp:lastPrinted>
  <dcterms:created xsi:type="dcterms:W3CDTF">2011-07-06T12:13:20Z</dcterms:created>
  <dcterms:modified xsi:type="dcterms:W3CDTF">2021-09-21T10:55:53Z</dcterms:modified>
</cp:coreProperties>
</file>