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mjo\AppData\Local\Microsoft\Windows\Temporary Internet Files\Content.Outlook\HAV9QBU9\"/>
    </mc:Choice>
  </mc:AlternateContent>
  <bookViews>
    <workbookView xWindow="0" yWindow="0" windowWidth="28800" windowHeight="13020" tabRatio="413"/>
  </bookViews>
  <sheets>
    <sheet name="UKE_49_2015" sheetId="1" r:id="rId1"/>
  </sheets>
  <definedNames>
    <definedName name="_xlnm.Print_Area" localSheetId="0">UKE_49_2015!$A$1:$L$217</definedName>
    <definedName name="Z_14D440E4_F18A_4F78_9989_38C1B133222D_.wvu.Cols" localSheetId="0" hidden="1">UKE_49_2015!#REF!</definedName>
    <definedName name="Z_14D440E4_F18A_4F78_9989_38C1B133222D_.wvu.PrintArea" localSheetId="0" hidden="1">UKE_49_2015!$B$1:$L$217</definedName>
    <definedName name="Z_14D440E4_F18A_4F78_9989_38C1B133222D_.wvu.Rows" localSheetId="0" hidden="1">UKE_49_2015!$329:$1048576,UKE_49_2015!$218:$328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F25" i="1"/>
  <c r="F30" i="1"/>
  <c r="F92" i="1" l="1"/>
  <c r="F34" i="1"/>
  <c r="F32" i="1"/>
  <c r="E32" i="1"/>
  <c r="E25" i="1"/>
  <c r="E87" i="1" l="1"/>
  <c r="D104" i="1" l="1"/>
  <c r="E92" i="1" l="1"/>
  <c r="E91" i="1" s="1"/>
  <c r="F91" i="1"/>
  <c r="G160" i="1" l="1"/>
  <c r="E24" i="1" l="1"/>
  <c r="G98" i="1" l="1"/>
  <c r="F134" i="1" l="1"/>
  <c r="I32" i="1" l="1"/>
  <c r="H134" i="1" l="1"/>
  <c r="G102" i="1" l="1"/>
  <c r="G42" i="1" l="1"/>
  <c r="E134" i="1"/>
  <c r="E21" i="1" l="1"/>
  <c r="E42" i="1" s="1"/>
  <c r="H214" i="1" l="1"/>
  <c r="F214" i="1" l="1"/>
  <c r="E189" i="1"/>
  <c r="F189" i="1"/>
  <c r="D92" i="1"/>
  <c r="F81" i="1"/>
  <c r="H189" i="1" l="1"/>
  <c r="H37" i="1" l="1"/>
  <c r="G100" i="1" l="1"/>
  <c r="H63" i="1" l="1"/>
  <c r="H69" i="1" s="1"/>
  <c r="G141" i="1" l="1"/>
  <c r="F63" i="1"/>
  <c r="H163" i="1" l="1"/>
  <c r="G214" i="1" l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7" i="1"/>
  <c r="G96" i="1"/>
  <c r="G95" i="1"/>
  <c r="G94" i="1"/>
  <c r="G93" i="1"/>
  <c r="H92" i="1"/>
  <c r="H91" i="1" s="1"/>
  <c r="D91" i="1"/>
  <c r="G90" i="1"/>
  <c r="G89" i="1"/>
  <c r="H88" i="1"/>
  <c r="F88" i="1"/>
  <c r="F104" i="1" s="1"/>
  <c r="E88" i="1"/>
  <c r="E104" i="1" s="1"/>
  <c r="D88" i="1"/>
  <c r="H87" i="1"/>
  <c r="G87" i="1"/>
  <c r="F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D32" i="1"/>
  <c r="H31" i="1"/>
  <c r="H30" i="1"/>
  <c r="H29" i="1"/>
  <c r="H28" i="1"/>
  <c r="H27" i="1"/>
  <c r="H26" i="1"/>
  <c r="I25" i="1"/>
  <c r="F24" i="1"/>
  <c r="D25" i="1"/>
  <c r="H23" i="1"/>
  <c r="H22" i="1"/>
  <c r="I21" i="1"/>
  <c r="F21" i="1"/>
  <c r="D21" i="1"/>
  <c r="H14" i="1"/>
  <c r="F14" i="1"/>
  <c r="D14" i="1"/>
  <c r="F42" i="1" l="1"/>
  <c r="D24" i="1"/>
  <c r="D42" i="1" s="1"/>
  <c r="H104" i="1"/>
  <c r="G123" i="1"/>
  <c r="I24" i="1"/>
  <c r="I42" i="1" s="1"/>
  <c r="G92" i="1"/>
  <c r="G91" i="1" s="1"/>
  <c r="G88" i="1"/>
  <c r="H21" i="1"/>
  <c r="H32" i="1"/>
  <c r="H25" i="1"/>
  <c r="G129" i="1"/>
  <c r="F128" i="1"/>
  <c r="G128" i="1" s="1"/>
  <c r="H142" i="1"/>
  <c r="G63" i="1"/>
  <c r="G180" i="1"/>
  <c r="G192" i="1" s="1"/>
  <c r="G142" i="1" l="1"/>
  <c r="F142" i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<sst xmlns="http://schemas.openxmlformats.org/spreadsheetml/2006/main" count="233" uniqueCount="116">
  <si>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</si>
  <si>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</si>
  <si>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</si>
  <si>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</si>
  <si>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</si>
  <si>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</si>
  <si>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</si>
  <si>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</si>
  <si>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</si>
  <si>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</si>
  <si>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</si>
  <si>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</si>
  <si>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</si>
  <si>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</si>
  <si>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</si>
  <si>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</si>
  <si>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</si>
  <si>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</si>
  <si>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</si>
  <si>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</si>
  <si>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</si>
  <si>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</si>
  <si>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</si>
  <si>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</si>
  <si>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</si>
  <si>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</si>
  <si>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</si>
  <si>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</si>
  <si>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</si>
  <si>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</si>
  <si>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</si>
  <si>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</si>
  <si>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</si>
  <si>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</si>
  <si>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</si>
  <si>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</si>
  <si>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</si>
  <si>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</si>
  <si>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</si>
  <si>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</si>
  <si>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</si>
  <si>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</si>
  <si>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</si>
  <si>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</si>
  <si>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</si>
  <si>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</si>
  <si>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</si>
  <si>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</si>
  <si>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</si>
  <si>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</si>
  <si>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</si>
  <si>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</si>
  <si>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</si>
  <si>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</si>
  <si>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</si>
  <si>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</si>
  <si>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</si>
  <si>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</si>
  <si>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</si>
  <si>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</si>
  <si>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</si>
  <si>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</si>
  <si>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</si>
  <si>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</si>
  <si>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</si>
  <si>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</si>
  <si>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</si>
  <si>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</si>
  <si>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</si>
  <si>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</si>
  <si>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</si>
  <si>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</si>
  <si>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</si>
  <si>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</si>
  <si>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</si>
  <si>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</si>
  <si>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</si>
  <si>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</si>
  <si>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</si>
  <si>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</si>
  <si>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</si>
  <si>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</si>
  <si>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</si>
  <si>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</si>
  <si>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</si>
  <si>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</si>
  <si>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</si>
  <si>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</si>
  <si>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</si>
  <si>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</si>
  <si>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</si>
  <si>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</si>
  <si>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</si>
  <si>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</si>
  <si>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</si>
  <si>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</si>
  <si>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</si>
  <si>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</si>
  <si>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</si>
  <si>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</si>
  <si>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</si>
  <si>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</si>
  <si>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</si>
  <si>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</si>
  <si>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</si>
  <si>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t>Det er avsatt 548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</si>
  <si>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07.09.2015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</si>
  <si>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54 tonn, men det legges til grunn at hele avsetningen tas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</si>
  <si>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3 053 tonn avsatt tredjelandskvote er ubenyttet og tilbakeført til norsk kvote, norsk kvote blir da: 111 947 tonn</t>
    </r>
  </si>
  <si>
    <t>Det var oprinnelig avsatt 749 tonn til forsknings- og undervisningssformål, 7 000 tonn til fangst innenfor ungdomsfiskeordningen og rekreasjonsfiske, 3 000 tonn til oppfølging av Kystfiskeutvalget og 500 tonn til innblanding av torsk i loddefisket, forventede restkvoter på disse avsetningene (4 230 tonn) ble refordelt til kystfiskeflåten (ferskfiskordningen) 4. november 2015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</si>
  <si>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</si>
  <si>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UKE 49</t>
  </si>
  <si>
    <t>LANDET KVANTUM T.O.M UKE 49</t>
  </si>
  <si>
    <t>LANDET KVANTUM T.O.M. UKE 49 2014</t>
  </si>
  <si>
    <r>
      <t xml:space="preserve">3 </t>
    </r>
    <r>
      <rPr>
        <sz val="9"/>
        <color theme="1"/>
        <rFont val="Calibri"/>
        <family val="2"/>
      </rPr>
      <t>Registrert rekreasjonsfiske utgjør 851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</si>
  <si>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415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</si>
</sst>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23" fillId="0" borderId="61" xfId="0" applyFont="1" applyBorder="1" applyAlignment="1">
      <alignment vertical="center" wrapText="1"/>
    </xf>
    <xf numFmtId="0" fontId="24" fillId="4" borderId="63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2" xfId="1" applyNumberFormat="1" applyFont="1" applyFill="1" applyBorder="1" applyAlignment="1">
      <alignment vertical="center"/>
    </xf>
    <xf numFmtId="3" fontId="23" fillId="0" borderId="60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59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4" xfId="0" applyNumberFormat="1" applyFont="1" applyBorder="1" applyAlignment="1">
      <alignment vertical="center" wrapText="1"/>
    </xf>
    <xf numFmtId="3" fontId="5" fillId="0" borderId="57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12" fillId="0" borderId="57" xfId="0" applyNumberFormat="1" applyFont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8" fillId="4" borderId="73" xfId="0" applyNumberFormat="1" applyFont="1" applyFill="1" applyBorder="1" applyAlignment="1">
      <alignment vertical="center" wrapText="1"/>
    </xf>
    <xf numFmtId="0" fontId="24" fillId="4" borderId="74" xfId="0" applyFont="1" applyFill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3" fontId="11" fillId="0" borderId="76" xfId="0" applyNumberFormat="1" applyFont="1" applyBorder="1" applyAlignment="1">
      <alignment vertical="center" wrapText="1"/>
    </xf>
    <xf numFmtId="3" fontId="11" fillId="0" borderId="77" xfId="0" applyNumberFormat="1" applyFont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0" xfId="0" applyNumberFormat="1" applyFont="1" applyFill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11" fillId="0" borderId="76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5" fillId="0" borderId="76" xfId="0" applyNumberFormat="1" applyFont="1" applyBorder="1" applyAlignment="1">
      <alignment vertical="center" wrapText="1"/>
    </xf>
    <xf numFmtId="3" fontId="5" fillId="0" borderId="77" xfId="0" applyNumberFormat="1" applyFont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7" xfId="0" applyNumberFormat="1" applyFont="1" applyBorder="1" applyAlignment="1">
      <alignment vertical="center" wrapText="1"/>
    </xf>
    <xf numFmtId="3" fontId="22" fillId="0" borderId="31" xfId="0" applyNumberFormat="1" applyFont="1" applyFill="1" applyBorder="1" applyAlignment="1">
      <alignment vertical="center"/>
    </xf>
    <xf numFmtId="3" fontId="22" fillId="0" borderId="78" xfId="0" applyNumberFormat="1" applyFont="1" applyFill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77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3" fontId="22" fillId="0" borderId="62" xfId="0" applyNumberFormat="1" applyFont="1" applyFill="1" applyBorder="1" applyAlignment="1">
      <alignment vertical="center"/>
    </xf>
    <xf numFmtId="3" fontId="11" fillId="0" borderId="69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6" xfId="0" applyNumberFormat="1" applyFont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55" fillId="0" borderId="64" xfId="0" applyNumberFormat="1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23" fillId="0" borderId="84" xfId="0" applyNumberFormat="1" applyFont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23" fillId="0" borderId="85" xfId="0" applyNumberFormat="1" applyFont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6" xfId="0" applyNumberFormat="1" applyFont="1" applyFill="1" applyBorder="1" applyAlignment="1">
      <alignment vertical="center" wrapText="1"/>
    </xf>
    <xf numFmtId="3" fontId="5" fillId="0" borderId="77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83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23" fillId="0" borderId="71" xfId="0" applyNumberFormat="1" applyFont="1" applyBorder="1" applyAlignment="1">
      <alignment vertical="center" wrapText="1"/>
    </xf>
    <xf numFmtId="3" fontId="23" fillId="0" borderId="72" xfId="0" applyNumberFormat="1" applyFont="1" applyBorder="1" applyAlignment="1">
      <alignment vertical="center" wrapText="1"/>
    </xf>
    <xf numFmtId="3" fontId="22" fillId="0" borderId="60" xfId="0" applyNumberFormat="1" applyFont="1" applyFill="1" applyBorder="1" applyAlignment="1">
      <alignment vertical="center" wrapText="1"/>
    </xf>
    <xf numFmtId="3" fontId="22" fillId="0" borderId="16" xfId="0" applyNumberFormat="1" applyFont="1" applyFill="1" applyBorder="1" applyAlignment="1">
      <alignment vertical="center" wrapText="1"/>
    </xf>
    <xf numFmtId="3" fontId="11" fillId="0" borderId="64" xfId="0" applyNumberFormat="1" applyFont="1" applyBorder="1" applyAlignment="1">
      <alignment vertical="center" wrapText="1"/>
    </xf>
    <xf numFmtId="3" fontId="11" fillId="0" borderId="57" xfId="0" applyNumberFormat="1" applyFont="1" applyBorder="1" applyAlignment="1">
      <alignment vertical="center" wrapText="1"/>
    </xf>
    <xf numFmtId="0" fontId="0" fillId="0" borderId="66" xfId="0" applyNumberFormat="1" applyFont="1" applyFill="1" applyBorder="1" applyAlignment="1">
      <alignment vertical="top"/>
    </xf>
    <xf numFmtId="3" fontId="22" fillId="0" borderId="66" xfId="0" applyNumberFormat="1" applyFont="1" applyFill="1" applyBorder="1" applyAlignment="1">
      <alignment vertical="top"/>
    </xf>
    <xf numFmtId="3" fontId="23" fillId="0" borderId="64" xfId="0" applyNumberFormat="1" applyFont="1" applyBorder="1" applyAlignment="1">
      <alignment vertical="center" wrapText="1"/>
    </xf>
    <xf numFmtId="3" fontId="23" fillId="0" borderId="57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23" fillId="0" borderId="58" xfId="0" applyNumberFormat="1" applyFont="1" applyBorder="1" applyAlignment="1">
      <alignment vertical="center" wrapText="1"/>
    </xf>
    <xf numFmtId="3" fontId="11" fillId="0" borderId="65" xfId="0" applyNumberFormat="1" applyFont="1" applyBorder="1" applyAlignment="1">
      <alignment vertical="center" wrapText="1"/>
    </xf>
    <xf numFmtId="3" fontId="11" fillId="0" borderId="58" xfId="0" applyNumberFormat="1" applyFont="1" applyBorder="1" applyAlignment="1">
      <alignment vertical="center" wrapText="1"/>
    </xf>
    <xf numFmtId="3" fontId="22" fillId="0" borderId="84" xfId="0" applyNumberFormat="1" applyFont="1" applyFill="1" applyBorder="1" applyAlignment="1">
      <alignment vertical="top"/>
    </xf>
    <xf numFmtId="3" fontId="22" fillId="0" borderId="17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55" fillId="0" borderId="76" xfId="0" applyNumberFormat="1" applyFont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22" fillId="0" borderId="79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0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22" fillId="0" borderId="83" xfId="0" applyNumberFormat="1" applyFont="1" applyFill="1" applyBorder="1" applyAlignment="1">
      <alignment vertical="center"/>
    </xf>
    <xf numFmtId="3" fontId="0" fillId="0" borderId="80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0" fillId="0" borderId="8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3" xfId="0" applyNumberFormat="1" applyFont="1" applyBorder="1" applyAlignment="1">
      <alignment vertical="center" wrapText="1"/>
    </xf>
    <xf numFmtId="3" fontId="43" fillId="0" borderId="67" xfId="0" applyNumberFormat="1" applyFont="1" applyBorder="1" applyAlignment="1">
      <alignment vertical="center" wrapText="1"/>
    </xf>
    <xf numFmtId="3" fontId="43" fillId="0" borderId="68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6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topLeftCell="B1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391" t="s">
        <v>93</v>
      </c>
      <c r="C2" s="392"/>
      <c r="D2" s="392"/>
      <c r="E2" s="392"/>
      <c r="F2" s="392"/>
      <c r="G2" s="392"/>
      <c r="H2" s="392"/>
      <c r="I2" s="392"/>
      <c r="J2" s="392"/>
      <c r="K2" s="393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 t="s">
        <v>104</v>
      </c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94"/>
      <c r="C7" s="395"/>
      <c r="D7" s="395"/>
      <c r="E7" s="395"/>
      <c r="F7" s="395"/>
      <c r="G7" s="395"/>
      <c r="H7" s="395"/>
      <c r="I7" s="395"/>
      <c r="J7" s="395"/>
      <c r="K7" s="396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97" t="s">
        <v>2</v>
      </c>
      <c r="D9" s="398"/>
      <c r="E9" s="397" t="s">
        <v>21</v>
      </c>
      <c r="F9" s="398"/>
      <c r="G9" s="397" t="s">
        <v>22</v>
      </c>
      <c r="H9" s="398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90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91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412" t="s">
        <v>109</v>
      </c>
      <c r="D16" s="412"/>
      <c r="E16" s="412"/>
      <c r="F16" s="412"/>
      <c r="G16" s="412"/>
      <c r="H16" s="412"/>
      <c r="I16" s="412"/>
      <c r="J16" s="251"/>
      <c r="K16" s="154"/>
      <c r="L16" s="153"/>
    </row>
    <row r="17" spans="1:12" ht="13.5" customHeight="1" thickBot="1" x14ac:dyDescent="0.3">
      <c r="B17" s="155"/>
      <c r="C17" s="413"/>
      <c r="D17" s="413"/>
      <c r="E17" s="413"/>
      <c r="F17" s="413"/>
      <c r="G17" s="413"/>
      <c r="H17" s="413"/>
      <c r="I17" s="413"/>
      <c r="J17" s="252"/>
      <c r="K17" s="157"/>
      <c r="L17" s="146"/>
    </row>
    <row r="18" spans="1:12" ht="17.100000000000001" customHeight="1" x14ac:dyDescent="0.25">
      <c r="B18" s="399" t="s">
        <v>8</v>
      </c>
      <c r="C18" s="400"/>
      <c r="D18" s="400"/>
      <c r="E18" s="400"/>
      <c r="F18" s="400"/>
      <c r="G18" s="400"/>
      <c r="H18" s="400"/>
      <c r="I18" s="400"/>
      <c r="J18" s="400"/>
      <c r="K18" s="401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111</v>
      </c>
      <c r="F20" s="246" t="s">
        <v>112</v>
      </c>
      <c r="G20" s="246" t="s">
        <v>102</v>
      </c>
      <c r="H20" s="246" t="s">
        <v>80</v>
      </c>
      <c r="I20" s="247" t="s">
        <v>113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48">
        <f>D23+D22</f>
        <v>130677</v>
      </c>
      <c r="E21" s="346">
        <f>E23+E22</f>
        <v>2454.0047</v>
      </c>
      <c r="F21" s="346">
        <f>F22+F23</f>
        <v>108083.152</v>
      </c>
      <c r="G21" s="346"/>
      <c r="H21" s="346">
        <f>H23+H22</f>
        <v>22593.848000000002</v>
      </c>
      <c r="I21" s="356">
        <f>I23+I22</f>
        <v>139670.74419999999</v>
      </c>
      <c r="J21" s="311"/>
      <c r="K21" s="158"/>
      <c r="L21" s="189"/>
    </row>
    <row r="22" spans="1:12" ht="14.1" customHeight="1" x14ac:dyDescent="0.25">
      <c r="B22" s="147"/>
      <c r="C22" s="213" t="s">
        <v>12</v>
      </c>
      <c r="D22" s="349">
        <v>129927</v>
      </c>
      <c r="E22" s="353">
        <v>2450.3431999999998</v>
      </c>
      <c r="F22" s="353">
        <v>106956.8514</v>
      </c>
      <c r="G22" s="353"/>
      <c r="H22" s="353">
        <f>D22-F22</f>
        <v>22970.1486</v>
      </c>
      <c r="I22" s="357">
        <v>138689.4981</v>
      </c>
      <c r="J22" s="312"/>
      <c r="K22" s="158"/>
      <c r="L22" s="189"/>
    </row>
    <row r="23" spans="1:12" ht="14.1" customHeight="1" thickBot="1" x14ac:dyDescent="0.3">
      <c r="B23" s="147"/>
      <c r="C23" s="214" t="s">
        <v>11</v>
      </c>
      <c r="D23" s="350">
        <v>750</v>
      </c>
      <c r="E23" s="354">
        <v>3.6615000000000002</v>
      </c>
      <c r="F23" s="354">
        <v>1126.3006</v>
      </c>
      <c r="G23" s="354"/>
      <c r="H23" s="354">
        <f>D23-F23</f>
        <v>-376.30060000000003</v>
      </c>
      <c r="I23" s="358">
        <v>981.24609999999996</v>
      </c>
      <c r="J23" s="312"/>
      <c r="K23" s="158"/>
      <c r="L23" s="189"/>
    </row>
    <row r="24" spans="1:12" ht="14.1" customHeight="1" x14ac:dyDescent="0.25">
      <c r="B24" s="147"/>
      <c r="C24" s="212" t="s">
        <v>18</v>
      </c>
      <c r="D24" s="348">
        <f>D32+D31+D25</f>
        <v>269544</v>
      </c>
      <c r="E24" s="346">
        <f>E32+E31+E25</f>
        <v>2592.2478999999998</v>
      </c>
      <c r="F24" s="346">
        <f>F25+F31+F32</f>
        <v>269370.70205000002</v>
      </c>
      <c r="G24" s="346"/>
      <c r="H24" s="346">
        <f>H25+H31+H32</f>
        <v>173.29795000000377</v>
      </c>
      <c r="I24" s="356">
        <f>I25+I31+I32</f>
        <v>306112.18104999996</v>
      </c>
      <c r="J24" s="311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51">
        <f>D26+D27+D28+D29+D30</f>
        <v>209881</v>
      </c>
      <c r="E25" s="347">
        <f>E26+E27+E28+E29</f>
        <v>1609.1509999999998</v>
      </c>
      <c r="F25" s="347">
        <f>F26+F27+F28+F29</f>
        <v>213540.32785</v>
      </c>
      <c r="G25" s="347"/>
      <c r="H25" s="347">
        <f>H26+H27+H28+H29+H30</f>
        <v>-3659.3278499999942</v>
      </c>
      <c r="I25" s="359">
        <f>I26+I27+I28+I29+I30</f>
        <v>240599.30984999999</v>
      </c>
      <c r="J25" s="313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19">
        <v>52744</v>
      </c>
      <c r="E26" s="334">
        <v>404.50619999999998</v>
      </c>
      <c r="F26" s="334">
        <v>64566.353600000002</v>
      </c>
      <c r="G26" s="334">
        <v>6088</v>
      </c>
      <c r="H26" s="334">
        <f>D26-F26+G26</f>
        <v>-5734.3536000000022</v>
      </c>
      <c r="I26" s="336">
        <v>74527.389450000002</v>
      </c>
      <c r="J26" s="314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19">
        <v>50440</v>
      </c>
      <c r="E27" s="334">
        <v>526.50990000000002</v>
      </c>
      <c r="F27" s="334">
        <v>57210.614699999998</v>
      </c>
      <c r="G27" s="334">
        <v>5861</v>
      </c>
      <c r="H27" s="334">
        <f>D27-F27+G27</f>
        <v>-909.61469999999827</v>
      </c>
      <c r="I27" s="336">
        <v>63659.522599999997</v>
      </c>
      <c r="J27" s="314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19">
        <v>51365</v>
      </c>
      <c r="E28" s="334">
        <v>534.02030000000002</v>
      </c>
      <c r="F28" s="334">
        <v>53966.808149999997</v>
      </c>
      <c r="G28" s="334">
        <v>5574</v>
      </c>
      <c r="H28" s="334">
        <f>D28-F28+G28</f>
        <v>2972.1918500000029</v>
      </c>
      <c r="I28" s="336">
        <v>61582.389799999997</v>
      </c>
      <c r="J28" s="314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19">
        <v>34363</v>
      </c>
      <c r="E29" s="334">
        <v>144.1146</v>
      </c>
      <c r="F29" s="334">
        <v>37796.551399999997</v>
      </c>
      <c r="G29" s="334">
        <v>3514</v>
      </c>
      <c r="H29" s="334">
        <f>D29-F29+G29</f>
        <v>80.448600000003353</v>
      </c>
      <c r="I29" s="336">
        <v>40830.008000000002</v>
      </c>
      <c r="J29" s="314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19">
        <v>20969</v>
      </c>
      <c r="E30" s="334">
        <v>829</v>
      </c>
      <c r="F30" s="334">
        <f>G26+G27+G28+G29</f>
        <v>21037</v>
      </c>
      <c r="G30" s="334"/>
      <c r="H30" s="334">
        <f>D30-F30</f>
        <v>-68</v>
      </c>
      <c r="I30" s="336"/>
      <c r="J30" s="314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51">
        <v>33987</v>
      </c>
      <c r="E31" s="347">
        <v>829.7835</v>
      </c>
      <c r="F31" s="347">
        <v>30053.098900000001</v>
      </c>
      <c r="G31" s="347"/>
      <c r="H31" s="347">
        <f>D31-F31</f>
        <v>3933.9010999999991</v>
      </c>
      <c r="I31" s="359">
        <v>33871.279399999999</v>
      </c>
      <c r="J31" s="313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51">
        <f>D33+D34</f>
        <v>25676</v>
      </c>
      <c r="E32" s="347">
        <f>E33</f>
        <v>153.3134</v>
      </c>
      <c r="F32" s="347">
        <f>F33</f>
        <v>25777.275300000001</v>
      </c>
      <c r="G32" s="347"/>
      <c r="H32" s="347">
        <f>H33+H34</f>
        <v>-101.27530000000115</v>
      </c>
      <c r="I32" s="359">
        <f>I33</f>
        <v>31641.591799999998</v>
      </c>
      <c r="J32" s="313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19">
        <v>23115</v>
      </c>
      <c r="E33" s="334">
        <v>153.3134</v>
      </c>
      <c r="F33" s="334">
        <f>26314.2753-F37</f>
        <v>25777.275300000001</v>
      </c>
      <c r="G33" s="334">
        <v>2444</v>
      </c>
      <c r="H33" s="334">
        <f>D33-F33+G33</f>
        <v>-218.27530000000115</v>
      </c>
      <c r="I33" s="336">
        <v>31641.591799999998</v>
      </c>
      <c r="J33" s="314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52">
        <v>2561</v>
      </c>
      <c r="E34" s="355">
        <v>112</v>
      </c>
      <c r="F34" s="355">
        <f>G33</f>
        <v>2444</v>
      </c>
      <c r="G34" s="355"/>
      <c r="H34" s="355">
        <f t="shared" ref="H34:H40" si="0">D34-F34</f>
        <v>117</v>
      </c>
      <c r="I34" s="360"/>
      <c r="J34" s="314"/>
      <c r="K34" s="158"/>
      <c r="L34" s="189"/>
    </row>
    <row r="35" spans="1:12" ht="15.75" customHeight="1" thickBot="1" x14ac:dyDescent="0.3">
      <c r="B35" s="147"/>
      <c r="C35" s="218" t="s">
        <v>97</v>
      </c>
      <c r="D35" s="320">
        <v>2900</v>
      </c>
      <c r="E35" s="335"/>
      <c r="F35" s="335">
        <v>2900.3319499999998</v>
      </c>
      <c r="G35" s="335"/>
      <c r="H35" s="335">
        <f>D35-F35</f>
        <v>-0.33194999999977881</v>
      </c>
      <c r="I35" s="337">
        <v>1931.0383999999999</v>
      </c>
      <c r="J35" s="311"/>
      <c r="K35" s="158"/>
      <c r="L35" s="189"/>
    </row>
    <row r="36" spans="1:12" ht="14.1" customHeight="1" thickBot="1" x14ac:dyDescent="0.3">
      <c r="B36" s="147"/>
      <c r="C36" s="218" t="s">
        <v>13</v>
      </c>
      <c r="D36" s="320">
        <v>249</v>
      </c>
      <c r="E36" s="335"/>
      <c r="F36" s="335">
        <v>327.0609</v>
      </c>
      <c r="G36" s="335"/>
      <c r="H36" s="335">
        <f t="shared" si="0"/>
        <v>-78.060900000000004</v>
      </c>
      <c r="I36" s="337">
        <v>272.04199999999997</v>
      </c>
      <c r="J36" s="311"/>
      <c r="K36" s="158"/>
      <c r="L36" s="189"/>
    </row>
    <row r="37" spans="1:12" ht="17.25" customHeight="1" thickBot="1" x14ac:dyDescent="0.3">
      <c r="B37" s="147"/>
      <c r="C37" s="218" t="s">
        <v>98</v>
      </c>
      <c r="D37" s="320">
        <v>500</v>
      </c>
      <c r="E37" s="335">
        <v>19</v>
      </c>
      <c r="F37" s="335">
        <v>537</v>
      </c>
      <c r="G37" s="335"/>
      <c r="H37" s="335">
        <f>D37-F37</f>
        <v>-37</v>
      </c>
      <c r="I37" s="337"/>
      <c r="J37" s="311"/>
      <c r="K37" s="158"/>
      <c r="L37" s="189"/>
    </row>
    <row r="38" spans="1:12" ht="17.25" customHeight="1" thickBot="1" x14ac:dyDescent="0.3">
      <c r="B38" s="147"/>
      <c r="C38" s="218" t="s">
        <v>99</v>
      </c>
      <c r="D38" s="320">
        <v>7000</v>
      </c>
      <c r="E38" s="335">
        <v>4.8158000000000003</v>
      </c>
      <c r="F38" s="335">
        <v>7000</v>
      </c>
      <c r="G38" s="335"/>
      <c r="H38" s="335">
        <f t="shared" si="0"/>
        <v>0</v>
      </c>
      <c r="I38" s="337">
        <v>1042.0746999999999</v>
      </c>
      <c r="J38" s="311">
        <v>921</v>
      </c>
      <c r="K38" s="158"/>
      <c r="L38" s="189"/>
    </row>
    <row r="39" spans="1:12" ht="17.25" customHeight="1" thickBot="1" x14ac:dyDescent="0.3">
      <c r="B39" s="147"/>
      <c r="C39" s="218" t="s">
        <v>66</v>
      </c>
      <c r="D39" s="320">
        <v>370</v>
      </c>
      <c r="E39" s="335"/>
      <c r="F39" s="335">
        <v>370</v>
      </c>
      <c r="G39" s="335"/>
      <c r="H39" s="335">
        <f t="shared" si="0"/>
        <v>0</v>
      </c>
      <c r="I39" s="337"/>
      <c r="J39" s="311"/>
      <c r="K39" s="158"/>
      <c r="L39" s="189"/>
    </row>
    <row r="40" spans="1:12" ht="17.25" customHeight="1" thickBot="1" x14ac:dyDescent="0.3">
      <c r="B40" s="147"/>
      <c r="C40" s="218" t="s">
        <v>100</v>
      </c>
      <c r="D40" s="320">
        <v>3680</v>
      </c>
      <c r="E40" s="335"/>
      <c r="F40" s="335"/>
      <c r="G40" s="335"/>
      <c r="H40" s="335">
        <f t="shared" si="0"/>
        <v>3680</v>
      </c>
      <c r="I40" s="337"/>
      <c r="J40" s="311"/>
      <c r="K40" s="158"/>
      <c r="L40" s="189"/>
    </row>
    <row r="41" spans="1:12" ht="14.1" customHeight="1" thickBot="1" x14ac:dyDescent="0.3">
      <c r="B41" s="147"/>
      <c r="C41" s="184" t="s">
        <v>14</v>
      </c>
      <c r="D41" s="320"/>
      <c r="E41" s="335"/>
      <c r="F41" s="335"/>
      <c r="G41" s="335"/>
      <c r="H41" s="335">
        <f>D41-F41</f>
        <v>0</v>
      </c>
      <c r="I41" s="337">
        <v>632.69885000004433</v>
      </c>
      <c r="J41" s="311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5070.0684000000001</v>
      </c>
      <c r="F42" s="249">
        <f>F21+F24+F35+F36+F37+F38+F39+F40+F41</f>
        <v>388588.24690000003</v>
      </c>
      <c r="G42" s="249">
        <f>G26+G27+G28+G29+G33</f>
        <v>23481</v>
      </c>
      <c r="H42" s="249">
        <f>H21+H24+H35+H36+H37+H38+H39+H40+H41</f>
        <v>26331.753100000005</v>
      </c>
      <c r="I42" s="250">
        <f>I21+I24+I35+I36+I37+I38+I39+I40+I41</f>
        <v>449660.77920000005</v>
      </c>
      <c r="J42" s="315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103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114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101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94" t="s">
        <v>1</v>
      </c>
      <c r="C50" s="395"/>
      <c r="D50" s="395"/>
      <c r="E50" s="395"/>
      <c r="F50" s="395"/>
      <c r="G50" s="395"/>
      <c r="H50" s="395"/>
      <c r="I50" s="395"/>
      <c r="J50" s="395"/>
      <c r="K50" s="396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410" t="s">
        <v>2</v>
      </c>
      <c r="D52" s="411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99" t="s">
        <v>8</v>
      </c>
      <c r="C58" s="400"/>
      <c r="D58" s="400"/>
      <c r="E58" s="400"/>
      <c r="F58" s="400"/>
      <c r="G58" s="400"/>
      <c r="H58" s="400"/>
      <c r="I58" s="400"/>
      <c r="J58" s="400"/>
      <c r="K58" s="401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49</v>
      </c>
      <c r="F59" s="246" t="str">
        <f>F20</f>
        <v>LANDET KVANTUM T.O.M UKE 49</v>
      </c>
      <c r="G59" s="246" t="str">
        <f>H20</f>
        <v>RESTKVOTER</v>
      </c>
      <c r="H59" s="247" t="str">
        <f>I20</f>
        <v>LANDET KVANTUM T.O.M. UKE 49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403"/>
      <c r="E60" s="369">
        <v>54.455399999999997</v>
      </c>
      <c r="F60" s="369">
        <v>1971.164</v>
      </c>
      <c r="G60" s="408"/>
      <c r="H60" s="371">
        <v>2036.3440000000001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404"/>
      <c r="E61" s="369">
        <v>1.1068</v>
      </c>
      <c r="F61" s="369">
        <v>1302.0473999999999</v>
      </c>
      <c r="G61" s="408"/>
      <c r="H61" s="371">
        <v>1356.1947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405"/>
      <c r="E62" s="370">
        <v>3.2770000000000001</v>
      </c>
      <c r="F62" s="370">
        <v>111.1503</v>
      </c>
      <c r="G62" s="409"/>
      <c r="H62" s="372">
        <v>165.39269999999999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317">
        <v>5700</v>
      </c>
      <c r="E63" s="363">
        <f>SUM(E64:E66)</f>
        <v>11.3772</v>
      </c>
      <c r="F63" s="287">
        <f>F64+F65+F66</f>
        <v>5919.1050999999998</v>
      </c>
      <c r="G63" s="287">
        <f>D63-F63</f>
        <v>-219.10509999999977</v>
      </c>
      <c r="H63" s="289">
        <f>H64+H65+H66</f>
        <v>5748.0911999999989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309"/>
      <c r="E64" s="365"/>
      <c r="F64" s="365">
        <v>2352.4755</v>
      </c>
      <c r="G64" s="365"/>
      <c r="H64" s="373">
        <v>2386.3312999999998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309"/>
      <c r="E65" s="365">
        <v>5.2157</v>
      </c>
      <c r="F65" s="365">
        <v>2451.3355000000001</v>
      </c>
      <c r="G65" s="365"/>
      <c r="H65" s="373">
        <v>2477.3851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308" t="s">
        <v>41</v>
      </c>
      <c r="D66" s="310"/>
      <c r="E66" s="366">
        <v>6.1615000000000002</v>
      </c>
      <c r="F66" s="366">
        <v>1115.2941000000001</v>
      </c>
      <c r="G66" s="366"/>
      <c r="H66" s="374">
        <v>884.37480000000005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316">
        <v>123</v>
      </c>
      <c r="E67" s="367"/>
      <c r="F67" s="368">
        <v>14.960699999999999</v>
      </c>
      <c r="G67" s="368">
        <f>D67-F67</f>
        <v>108.0393</v>
      </c>
      <c r="H67" s="375">
        <v>1.4068000000000001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316"/>
      <c r="E68" s="364"/>
      <c r="F68" s="364">
        <v>219.4442999999992</v>
      </c>
      <c r="G68" s="364"/>
      <c r="H68" s="376">
        <v>188.91110000000117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1">
        <v>9675</v>
      </c>
      <c r="E69" s="253">
        <f>E60+E61+E62+E63+E67+E68</f>
        <v>70.216399999999993</v>
      </c>
      <c r="F69" s="253">
        <f>F60+F61+F62+F63+F67+F68</f>
        <v>9537.871799999999</v>
      </c>
      <c r="G69" s="253">
        <f>D69-F69</f>
        <v>137.12820000000102</v>
      </c>
      <c r="H69" s="263">
        <f>H60+H61+H62+H63+H67+H68</f>
        <v>9496.3405000000002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06"/>
      <c r="D70" s="406"/>
      <c r="E70" s="406"/>
      <c r="F70" s="292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94" t="s">
        <v>1</v>
      </c>
      <c r="C75" s="395"/>
      <c r="D75" s="395"/>
      <c r="E75" s="395"/>
      <c r="F75" s="395"/>
      <c r="G75" s="395"/>
      <c r="H75" s="395"/>
      <c r="I75" s="395"/>
      <c r="J75" s="395"/>
      <c r="K75" s="396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97" t="s">
        <v>2</v>
      </c>
      <c r="D77" s="398"/>
      <c r="E77" s="397" t="s">
        <v>21</v>
      </c>
      <c r="F77" s="402"/>
      <c r="G77" s="397" t="s">
        <v>22</v>
      </c>
      <c r="H77" s="398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90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108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07" t="s">
        <v>105</v>
      </c>
      <c r="D83" s="407"/>
      <c r="E83" s="407"/>
      <c r="F83" s="407"/>
      <c r="G83" s="407"/>
      <c r="H83" s="407"/>
      <c r="I83" s="254"/>
      <c r="J83" s="146"/>
      <c r="K83" s="148"/>
      <c r="L83" s="146"/>
    </row>
    <row r="84" spans="1:12" ht="6" customHeight="1" thickBot="1" x14ac:dyDescent="0.3">
      <c r="B84" s="147"/>
      <c r="C84" s="407"/>
      <c r="D84" s="407"/>
      <c r="E84" s="407"/>
      <c r="F84" s="407"/>
      <c r="G84" s="407"/>
      <c r="H84" s="407"/>
      <c r="I84" s="146"/>
      <c r="J84" s="146"/>
      <c r="K84" s="148"/>
      <c r="L84" s="146"/>
    </row>
    <row r="85" spans="1:12" ht="14.1" customHeight="1" x14ac:dyDescent="0.25">
      <c r="B85" s="399" t="s">
        <v>8</v>
      </c>
      <c r="C85" s="400"/>
      <c r="D85" s="400"/>
      <c r="E85" s="400"/>
      <c r="F85" s="400"/>
      <c r="G85" s="400"/>
      <c r="H85" s="400"/>
      <c r="I85" s="400"/>
      <c r="J85" s="400"/>
      <c r="K85" s="401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A87" s="148"/>
      <c r="B87" s="146"/>
      <c r="C87" s="228" t="s">
        <v>20</v>
      </c>
      <c r="D87" s="248" t="s">
        <v>21</v>
      </c>
      <c r="E87" s="246" t="str">
        <f>E20</f>
        <v>LANDET KVANTUM UKE 49</v>
      </c>
      <c r="F87" s="246" t="str">
        <f>F20</f>
        <v>LANDET KVANTUM T.O.M UKE 49</v>
      </c>
      <c r="G87" s="246" t="str">
        <f>H20</f>
        <v>RESTKVOTER</v>
      </c>
      <c r="H87" s="247" t="str">
        <f>I20</f>
        <v>LANDET KVANTUM T.O.M. UKE 49 2014</v>
      </c>
      <c r="I87" s="6"/>
      <c r="J87" s="146"/>
      <c r="K87" s="10"/>
      <c r="L87" s="146"/>
    </row>
    <row r="88" spans="1:12" ht="14.1" customHeight="1" x14ac:dyDescent="0.25">
      <c r="A88" s="148"/>
      <c r="B88" s="146"/>
      <c r="C88" s="180" t="s">
        <v>17</v>
      </c>
      <c r="D88" s="317">
        <f>D90+D89</f>
        <v>45039</v>
      </c>
      <c r="E88" s="287">
        <f>E90+E89</f>
        <v>248.7534</v>
      </c>
      <c r="F88" s="287">
        <f>F89+F90</f>
        <v>33977.566299999999</v>
      </c>
      <c r="G88" s="287">
        <f>G89+G90</f>
        <v>11061.433700000003</v>
      </c>
      <c r="H88" s="289">
        <f>H89+H90</f>
        <v>30768.451000000001</v>
      </c>
      <c r="I88" s="42"/>
      <c r="J88" s="189"/>
      <c r="K88" s="158"/>
      <c r="L88" s="189"/>
    </row>
    <row r="89" spans="1:12" ht="14.1" customHeight="1" x14ac:dyDescent="0.25">
      <c r="A89" s="148"/>
      <c r="B89" s="146"/>
      <c r="C89" s="223" t="s">
        <v>12</v>
      </c>
      <c r="D89" s="321">
        <v>44289</v>
      </c>
      <c r="E89" s="298">
        <v>246.81299999999999</v>
      </c>
      <c r="F89" s="298">
        <v>33308.531799999997</v>
      </c>
      <c r="G89" s="298">
        <f>D89-F89</f>
        <v>10980.468200000003</v>
      </c>
      <c r="H89" s="302">
        <v>30180.0016</v>
      </c>
      <c r="I89" s="189"/>
      <c r="J89" s="189"/>
      <c r="K89" s="158"/>
      <c r="L89" s="189"/>
    </row>
    <row r="90" spans="1:12" ht="15.75" thickBot="1" x14ac:dyDescent="0.3">
      <c r="A90" s="148"/>
      <c r="B90" s="146"/>
      <c r="C90" s="224" t="s">
        <v>11</v>
      </c>
      <c r="D90" s="322">
        <v>750</v>
      </c>
      <c r="E90" s="299">
        <v>1.9403999999999999</v>
      </c>
      <c r="F90" s="299">
        <v>669.03449999999998</v>
      </c>
      <c r="G90" s="299">
        <f>D90-F90</f>
        <v>80.96550000000002</v>
      </c>
      <c r="H90" s="303">
        <v>588.44939999999997</v>
      </c>
      <c r="I90" s="189"/>
      <c r="J90" s="189"/>
      <c r="K90" s="158"/>
      <c r="L90" s="189"/>
    </row>
    <row r="91" spans="1:12" ht="14.1" customHeight="1" x14ac:dyDescent="0.25">
      <c r="A91" s="148"/>
      <c r="B91" s="4"/>
      <c r="C91" s="177" t="s">
        <v>18</v>
      </c>
      <c r="D91" s="323">
        <f>D92+D98+D99</f>
        <v>65130</v>
      </c>
      <c r="E91" s="361">
        <f>E92+E98+E99</f>
        <v>1254.6378999999999</v>
      </c>
      <c r="F91" s="361">
        <f>F92+F98+F99</f>
        <v>53780.397100000002</v>
      </c>
      <c r="G91" s="361">
        <f>G92+G98+G99</f>
        <v>11349.602900000002</v>
      </c>
      <c r="H91" s="362">
        <f>H92+H98+H99</f>
        <v>55602.729200000002</v>
      </c>
      <c r="I91" s="189"/>
      <c r="J91" s="189"/>
      <c r="K91" s="158"/>
      <c r="L91" s="189"/>
    </row>
    <row r="92" spans="1:12" ht="15.75" customHeight="1" x14ac:dyDescent="0.25">
      <c r="A92" s="148"/>
      <c r="B92" s="43"/>
      <c r="C92" s="226" t="s">
        <v>70</v>
      </c>
      <c r="D92" s="324">
        <f>D93+D94+D95+D96+D97</f>
        <v>46982</v>
      </c>
      <c r="E92" s="300">
        <f>E93+E94+E95+E96+E97</f>
        <v>821.68000000000006</v>
      </c>
      <c r="F92" s="300">
        <f>F93+F94+F95+F96+F97</f>
        <v>39730.258099999999</v>
      </c>
      <c r="G92" s="300">
        <f>G93+G94+G95+G96+G97</f>
        <v>7251.7419000000009</v>
      </c>
      <c r="H92" s="304">
        <f>H93+H94+H96+H97</f>
        <v>44735.087899999999</v>
      </c>
      <c r="I92" s="189"/>
      <c r="J92" s="189"/>
      <c r="K92" s="158"/>
      <c r="L92" s="189"/>
    </row>
    <row r="93" spans="1:12" ht="14.1" customHeight="1" x14ac:dyDescent="0.25">
      <c r="A93" s="143"/>
      <c r="B93" s="166"/>
      <c r="C93" s="225" t="s">
        <v>23</v>
      </c>
      <c r="D93" s="319">
        <v>11169</v>
      </c>
      <c r="E93" s="294">
        <v>117.34750000000003</v>
      </c>
      <c r="F93" s="294">
        <v>8169.4264999999996</v>
      </c>
      <c r="G93" s="294">
        <f>D93-F93</f>
        <v>2999.5735000000004</v>
      </c>
      <c r="H93" s="296">
        <v>9756.7531999999992</v>
      </c>
      <c r="I93" s="189"/>
      <c r="J93" s="189"/>
      <c r="K93" s="158"/>
      <c r="L93" s="189"/>
    </row>
    <row r="94" spans="1:12" ht="14.1" customHeight="1" x14ac:dyDescent="0.25">
      <c r="A94" s="143"/>
      <c r="B94" s="166"/>
      <c r="C94" s="225" t="s">
        <v>24</v>
      </c>
      <c r="D94" s="319">
        <v>10295</v>
      </c>
      <c r="E94" s="294">
        <v>121.2285</v>
      </c>
      <c r="F94" s="294">
        <v>10529.1723</v>
      </c>
      <c r="G94" s="294">
        <f t="shared" ref="G94:G100" si="1">D94-F94</f>
        <v>-234.17230000000018</v>
      </c>
      <c r="H94" s="296">
        <v>12085.0933</v>
      </c>
      <c r="I94" s="189"/>
      <c r="J94" s="189"/>
      <c r="K94" s="158"/>
      <c r="L94" s="189"/>
    </row>
    <row r="95" spans="1:12" ht="19.5" customHeight="1" x14ac:dyDescent="0.25">
      <c r="A95" s="143"/>
      <c r="B95" s="166"/>
      <c r="C95" s="225" t="s">
        <v>76</v>
      </c>
      <c r="D95" s="319">
        <v>4000</v>
      </c>
      <c r="E95" s="294">
        <v>323</v>
      </c>
      <c r="F95" s="294">
        <v>2938</v>
      </c>
      <c r="G95" s="294">
        <f>D95-F95</f>
        <v>1062</v>
      </c>
      <c r="H95" s="296"/>
      <c r="I95" s="189"/>
      <c r="J95" s="189"/>
      <c r="K95" s="158"/>
      <c r="L95" s="189"/>
    </row>
    <row r="96" spans="1:12" ht="14.1" customHeight="1" x14ac:dyDescent="0.25">
      <c r="A96" s="143"/>
      <c r="B96" s="166"/>
      <c r="C96" s="225" t="s">
        <v>25</v>
      </c>
      <c r="D96" s="319">
        <v>13860</v>
      </c>
      <c r="E96" s="294">
        <v>224.2987</v>
      </c>
      <c r="F96" s="294">
        <v>11313.0214</v>
      </c>
      <c r="G96" s="294">
        <f t="shared" si="1"/>
        <v>2546.9786000000004</v>
      </c>
      <c r="H96" s="296">
        <v>14039.607400000001</v>
      </c>
      <c r="I96" s="189"/>
      <c r="J96" s="189"/>
      <c r="K96" s="158"/>
      <c r="L96" s="189"/>
    </row>
    <row r="97" spans="1:12" ht="14.1" customHeight="1" x14ac:dyDescent="0.25">
      <c r="A97" s="143"/>
      <c r="B97" s="166"/>
      <c r="C97" s="225" t="s">
        <v>26</v>
      </c>
      <c r="D97" s="319">
        <v>7658</v>
      </c>
      <c r="E97" s="294">
        <v>35.805300000000003</v>
      </c>
      <c r="F97" s="294">
        <v>6780.6378999999997</v>
      </c>
      <c r="G97" s="294">
        <f t="shared" si="1"/>
        <v>877.36210000000028</v>
      </c>
      <c r="H97" s="296">
        <v>8853.634</v>
      </c>
      <c r="I97" s="189"/>
      <c r="J97" s="189"/>
      <c r="K97" s="158"/>
      <c r="L97" s="189"/>
    </row>
    <row r="98" spans="1:12" ht="14.1" customHeight="1" x14ac:dyDescent="0.25">
      <c r="A98" s="148"/>
      <c r="B98" s="43"/>
      <c r="C98" s="226" t="s">
        <v>34</v>
      </c>
      <c r="D98" s="324">
        <v>13120</v>
      </c>
      <c r="E98" s="300">
        <v>332.81639999999999</v>
      </c>
      <c r="F98" s="300">
        <v>10248.9637</v>
      </c>
      <c r="G98" s="300">
        <f t="shared" si="1"/>
        <v>2871.0362999999998</v>
      </c>
      <c r="H98" s="304">
        <v>8668.027</v>
      </c>
      <c r="I98" s="189"/>
      <c r="J98" s="189"/>
      <c r="K98" s="158"/>
      <c r="L98" s="189"/>
    </row>
    <row r="99" spans="1:12" ht="15.75" thickBot="1" x14ac:dyDescent="0.3">
      <c r="A99" s="148"/>
      <c r="B99" s="43"/>
      <c r="C99" s="227" t="s">
        <v>69</v>
      </c>
      <c r="D99" s="325">
        <v>5028</v>
      </c>
      <c r="E99" s="301">
        <v>100.14149999999999</v>
      </c>
      <c r="F99" s="301">
        <v>3801.1752999999999</v>
      </c>
      <c r="G99" s="301">
        <f t="shared" si="1"/>
        <v>1226.8247000000001</v>
      </c>
      <c r="H99" s="305">
        <v>2199.6143000000002</v>
      </c>
      <c r="I99" s="189"/>
      <c r="J99" s="189"/>
      <c r="K99" s="158"/>
      <c r="L99" s="189"/>
    </row>
    <row r="100" spans="1:12" ht="15.75" thickBot="1" x14ac:dyDescent="0.3">
      <c r="A100" s="148"/>
      <c r="B100" s="146"/>
      <c r="C100" s="184" t="s">
        <v>13</v>
      </c>
      <c r="D100" s="316">
        <v>548</v>
      </c>
      <c r="E100" s="288">
        <v>99.4</v>
      </c>
      <c r="F100" s="288">
        <v>138.899</v>
      </c>
      <c r="G100" s="288">
        <f t="shared" si="1"/>
        <v>409.101</v>
      </c>
      <c r="H100" s="290">
        <v>220.33170000000001</v>
      </c>
      <c r="I100" s="189"/>
      <c r="J100" s="189"/>
      <c r="K100" s="158"/>
      <c r="L100" s="189"/>
    </row>
    <row r="101" spans="1:12" ht="18" thickBot="1" x14ac:dyDescent="0.3">
      <c r="A101" s="148"/>
      <c r="B101" s="146"/>
      <c r="C101" s="218" t="s">
        <v>84</v>
      </c>
      <c r="D101" s="320">
        <v>930</v>
      </c>
      <c r="E101" s="295"/>
      <c r="F101" s="295"/>
      <c r="G101" s="295">
        <f>D101-F101</f>
        <v>930</v>
      </c>
      <c r="H101" s="297"/>
      <c r="I101" s="189"/>
      <c r="J101" s="189"/>
      <c r="K101" s="158"/>
      <c r="L101" s="189"/>
    </row>
    <row r="102" spans="1:12" ht="16.5" customHeight="1" thickBot="1" x14ac:dyDescent="0.3">
      <c r="A102" s="148"/>
      <c r="B102" s="146"/>
      <c r="C102" s="184" t="s">
        <v>78</v>
      </c>
      <c r="D102" s="316">
        <v>300</v>
      </c>
      <c r="E102" s="288">
        <v>1</v>
      </c>
      <c r="F102" s="288">
        <v>300</v>
      </c>
      <c r="G102" s="288">
        <f>D102-F102</f>
        <v>0</v>
      </c>
      <c r="H102" s="290">
        <v>53.856000000000002</v>
      </c>
      <c r="I102" s="189"/>
      <c r="J102" s="189"/>
      <c r="K102" s="158"/>
      <c r="L102" s="189"/>
    </row>
    <row r="103" spans="1:12" ht="15.75" thickBot="1" x14ac:dyDescent="0.3">
      <c r="A103" s="148"/>
      <c r="B103" s="146"/>
      <c r="C103" s="293" t="s">
        <v>14</v>
      </c>
      <c r="D103" s="316"/>
      <c r="E103" s="288"/>
      <c r="F103" s="288"/>
      <c r="G103" s="288">
        <f>D103-F103</f>
        <v>0</v>
      </c>
      <c r="H103" s="290">
        <v>20.499400000000605</v>
      </c>
      <c r="I103" s="189"/>
      <c r="J103" s="189"/>
      <c r="K103" s="158"/>
      <c r="L103" s="189"/>
    </row>
    <row r="104" spans="1:12" ht="16.5" thickBot="1" x14ac:dyDescent="0.3">
      <c r="A104" s="148"/>
      <c r="B104" s="146"/>
      <c r="C104" s="229" t="s">
        <v>9</v>
      </c>
      <c r="D104" s="291">
        <f>D88+D91+D100+D101+D102+D103</f>
        <v>111947</v>
      </c>
      <c r="E104" s="306">
        <f>E88+E91+E100+E102+E103</f>
        <v>1603.7913000000001</v>
      </c>
      <c r="F104" s="306">
        <f>F88+F91+F100+F102+F103</f>
        <v>88196.862400000013</v>
      </c>
      <c r="G104" s="306">
        <f>G88+G91+G100+G101+G102+G103</f>
        <v>23750.137600000005</v>
      </c>
      <c r="H104" s="250">
        <f>H88+H91+H100+H102+H103</f>
        <v>86665.867299999998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106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201" t="s">
        <v>85</v>
      </c>
      <c r="D107" s="259"/>
      <c r="E107" s="259"/>
      <c r="F107" s="318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107</v>
      </c>
      <c r="D108" s="258"/>
      <c r="E108" s="258"/>
      <c r="F108" s="258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394" t="s">
        <v>1</v>
      </c>
      <c r="C111" s="395"/>
      <c r="D111" s="395"/>
      <c r="E111" s="395"/>
      <c r="F111" s="395"/>
      <c r="G111" s="395"/>
      <c r="H111" s="395"/>
      <c r="I111" s="395"/>
      <c r="J111" s="395"/>
      <c r="K111" s="396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97" t="s">
        <v>2</v>
      </c>
      <c r="D113" s="398"/>
      <c r="E113" s="397" t="s">
        <v>21</v>
      </c>
      <c r="F113" s="398"/>
      <c r="G113" s="397" t="s">
        <v>22</v>
      </c>
      <c r="H113" s="398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92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99" t="s">
        <v>8</v>
      </c>
      <c r="C120" s="400"/>
      <c r="D120" s="400"/>
      <c r="E120" s="400"/>
      <c r="F120" s="400"/>
      <c r="G120" s="400"/>
      <c r="H120" s="400"/>
      <c r="I120" s="400"/>
      <c r="J120" s="400"/>
      <c r="K120" s="401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49</v>
      </c>
      <c r="F122" s="246" t="str">
        <f>F20</f>
        <v>LANDET KVANTUM T.O.M UKE 49</v>
      </c>
      <c r="G122" s="246" t="str">
        <f>H20</f>
        <v>RESTKVOTER</v>
      </c>
      <c r="H122" s="247" t="str">
        <f>I20</f>
        <v>LANDET KVANTUM T.O.M. UKE 49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317">
        <f>D124+D125+D126</f>
        <v>38273</v>
      </c>
      <c r="E123" s="287">
        <f>E124+E125+E126</f>
        <v>382.97979999999995</v>
      </c>
      <c r="F123" s="287">
        <f>F124+F125+F126</f>
        <v>38533.202899999997</v>
      </c>
      <c r="G123" s="287">
        <f>G124+G125+G126</f>
        <v>-260.20289999999841</v>
      </c>
      <c r="H123" s="289">
        <f>H124+H125+H126</f>
        <v>37747.607600000003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21">
        <v>30618</v>
      </c>
      <c r="E124" s="298">
        <v>280.58229999999998</v>
      </c>
      <c r="F124" s="298">
        <v>32741.153999999999</v>
      </c>
      <c r="G124" s="298">
        <f>D124-F124</f>
        <v>-2123.1539999999986</v>
      </c>
      <c r="H124" s="302">
        <v>31859.393700000001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21">
        <v>7155</v>
      </c>
      <c r="E125" s="298">
        <v>102.39749999999999</v>
      </c>
      <c r="F125" s="298">
        <v>5792.0488999999998</v>
      </c>
      <c r="G125" s="298">
        <f>D125-F125</f>
        <v>1362.9511000000002</v>
      </c>
      <c r="H125" s="302">
        <v>5888.2138999999997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22">
        <v>500</v>
      </c>
      <c r="E126" s="299"/>
      <c r="F126" s="299"/>
      <c r="G126" s="299">
        <f>D126-F126</f>
        <v>500</v>
      </c>
      <c r="H126" s="303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77">
        <v>25860</v>
      </c>
      <c r="E127" s="338">
        <v>2.254</v>
      </c>
      <c r="F127" s="338">
        <v>29686.2435</v>
      </c>
      <c r="G127" s="338">
        <f>D127-F127</f>
        <v>-3826.2435000000005</v>
      </c>
      <c r="H127" s="342">
        <v>28656.859199999999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20">
        <f>D129+D134+D137</f>
        <v>39307</v>
      </c>
      <c r="E128" s="295">
        <f>E129+E134+E137</f>
        <v>785.59680000000003</v>
      </c>
      <c r="F128" s="295">
        <f>F137+F134+F129</f>
        <v>44390.589599999999</v>
      </c>
      <c r="G128" s="295">
        <f>D128-F128</f>
        <v>-5083.5895999999993</v>
      </c>
      <c r="H128" s="297">
        <f>H129+H134+H137</f>
        <v>46076.255700000002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78">
        <f>D130+D131+D132+D133</f>
        <v>29480</v>
      </c>
      <c r="E129" s="339">
        <f>E130+E131+E132+E133</f>
        <v>690.22630000000004</v>
      </c>
      <c r="F129" s="339">
        <f>F130+F131+F133+F132</f>
        <v>33009.431700000001</v>
      </c>
      <c r="G129" s="339">
        <f>G130+G131+G132+G133</f>
        <v>-3529.431700000001</v>
      </c>
      <c r="H129" s="343">
        <f>H130+H131+H132+H133</f>
        <v>36905.486000000004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19">
        <v>8343</v>
      </c>
      <c r="E130" s="294">
        <v>245.51320000000001</v>
      </c>
      <c r="F130" s="294">
        <v>6092.3176999999996</v>
      </c>
      <c r="G130" s="294">
        <f t="shared" ref="G130:G133" si="2">D130-F130</f>
        <v>2250.6823000000004</v>
      </c>
      <c r="H130" s="296">
        <v>5328.6860999999999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19">
        <v>7665</v>
      </c>
      <c r="E131" s="294">
        <v>129.84630000000001</v>
      </c>
      <c r="F131" s="294">
        <v>8662.4058000000005</v>
      </c>
      <c r="G131" s="294">
        <f t="shared" si="2"/>
        <v>-997.40580000000045</v>
      </c>
      <c r="H131" s="296">
        <v>10826.3817</v>
      </c>
      <c r="I131" s="166" t="s">
        <v>104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19">
        <v>7635</v>
      </c>
      <c r="E132" s="294">
        <v>170.23689999999999</v>
      </c>
      <c r="F132" s="294">
        <v>10104.374400000001</v>
      </c>
      <c r="G132" s="294">
        <f t="shared" si="2"/>
        <v>-2469.3744000000006</v>
      </c>
      <c r="H132" s="296">
        <v>11968.8583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19">
        <v>5837</v>
      </c>
      <c r="E133" s="294">
        <v>144.62989999999999</v>
      </c>
      <c r="F133" s="294">
        <v>8150.3338000000003</v>
      </c>
      <c r="G133" s="294">
        <f t="shared" si="2"/>
        <v>-2313.3338000000003</v>
      </c>
      <c r="H133" s="296">
        <v>8781.5599000000002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24">
        <f>D135+D136</f>
        <v>4324</v>
      </c>
      <c r="E134" s="300">
        <f>E135</f>
        <v>0</v>
      </c>
      <c r="F134" s="300">
        <f>F135+F136</f>
        <v>5371.5571</v>
      </c>
      <c r="G134" s="300">
        <f>D134-F134</f>
        <v>-1047.5571</v>
      </c>
      <c r="H134" s="304">
        <f>H135+H136</f>
        <v>4339.7302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79">
        <v>3824</v>
      </c>
      <c r="E135" s="340"/>
      <c r="F135" s="340">
        <v>5371.5571</v>
      </c>
      <c r="G135" s="340"/>
      <c r="H135" s="344">
        <v>4339.7302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79">
        <v>500</v>
      </c>
      <c r="E136" s="340"/>
      <c r="F136" s="340"/>
      <c r="G136" s="340"/>
      <c r="H136" s="344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25">
        <v>5503</v>
      </c>
      <c r="E137" s="301">
        <v>95.370500000000007</v>
      </c>
      <c r="F137" s="301">
        <v>6009.6008000000002</v>
      </c>
      <c r="G137" s="301">
        <f>D137-F137</f>
        <v>-506.60080000000016</v>
      </c>
      <c r="H137" s="305">
        <v>4831.0394999999999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80">
        <v>160</v>
      </c>
      <c r="E138" s="341"/>
      <c r="F138" s="341">
        <v>7.2946999999999997</v>
      </c>
      <c r="G138" s="341">
        <f>D138-F138</f>
        <v>152.70529999999999</v>
      </c>
      <c r="H138" s="345">
        <v>8.9212000000000007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316">
        <v>2000</v>
      </c>
      <c r="E139" s="288">
        <v>7.0811999999999999</v>
      </c>
      <c r="F139" s="288">
        <v>2000</v>
      </c>
      <c r="G139" s="288">
        <f>D139-F139</f>
        <v>0</v>
      </c>
      <c r="H139" s="290">
        <v>321.90010000000001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316">
        <v>350</v>
      </c>
      <c r="E140" s="288"/>
      <c r="F140" s="288">
        <v>221.20099999999999</v>
      </c>
      <c r="G140" s="288">
        <f>D140-F140</f>
        <v>128.79900000000001</v>
      </c>
      <c r="H140" s="290">
        <v>354.149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316"/>
      <c r="E141" s="288"/>
      <c r="F141" s="288"/>
      <c r="G141" s="288">
        <f>D141-F141</f>
        <v>0</v>
      </c>
      <c r="H141" s="290">
        <v>396.21129999999539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1">
        <f>D123+D127+D128+D138+D139+D140+D141</f>
        <v>105950</v>
      </c>
      <c r="E142" s="253">
        <f>E123+E127+E128+E138+E139+E140+E141</f>
        <v>1177.9118000000001</v>
      </c>
      <c r="F142" s="253">
        <f>F123+F127+F128+F138+F139+F140+F141</f>
        <v>114838.53169999999</v>
      </c>
      <c r="G142" s="253">
        <f>G123+G127+G128+G138+G139+G140+G141</f>
        <v>-8888.5316999999977</v>
      </c>
      <c r="H142" s="250">
        <f>H123+H127+H128+H138+H139+H140+H141</f>
        <v>113561.9041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86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410" t="s">
        <v>2</v>
      </c>
      <c r="D151" s="411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87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88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95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49</v>
      </c>
      <c r="F159" s="81" t="str">
        <f>F20</f>
        <v>LANDET KVANTUM T.O.M UKE 49</v>
      </c>
      <c r="G159" s="81" t="str">
        <f>H20</f>
        <v>RESTKVOTER</v>
      </c>
      <c r="H159" s="108" t="str">
        <f>I20</f>
        <v>LANDET KVANTUM T.O.M. UKE 49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21.510300000000001</v>
      </c>
      <c r="F160" s="233">
        <v>18902.599399999999</v>
      </c>
      <c r="G160" s="233">
        <f>D160-F160</f>
        <v>184.40060000000085</v>
      </c>
      <c r="H160" s="285">
        <v>12397.632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/>
      <c r="F161" s="233"/>
      <c r="G161" s="233">
        <f>D161-F161</f>
        <v>500</v>
      </c>
      <c r="H161" s="285">
        <v>7</v>
      </c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A163" s="146"/>
      <c r="B163" s="147"/>
      <c r="C163" s="140" t="s">
        <v>60</v>
      </c>
      <c r="D163" s="235">
        <f>SUM(D160:D162)</f>
        <v>19600</v>
      </c>
      <c r="E163" s="235">
        <f>SUM(E160:E162)</f>
        <v>21.510300000000001</v>
      </c>
      <c r="F163" s="235">
        <f>SUM(F160:F162)</f>
        <v>18902.599399999999</v>
      </c>
      <c r="G163" s="235">
        <f>D163-F163</f>
        <v>697.40060000000085</v>
      </c>
      <c r="H163" s="262">
        <f>SUM(H160:H162)</f>
        <v>12404.632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96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17" t="s">
        <v>1</v>
      </c>
      <c r="C166" s="418"/>
      <c r="D166" s="418"/>
      <c r="E166" s="418"/>
      <c r="F166" s="418"/>
      <c r="G166" s="418"/>
      <c r="H166" s="418"/>
      <c r="I166" s="418"/>
      <c r="J166" s="418"/>
      <c r="K166" s="419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10" t="s">
        <v>2</v>
      </c>
      <c r="D168" s="411"/>
      <c r="E168" s="410" t="s">
        <v>61</v>
      </c>
      <c r="F168" s="411"/>
      <c r="G168" s="410" t="s">
        <v>62</v>
      </c>
      <c r="H168" s="411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94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14" t="s">
        <v>8</v>
      </c>
      <c r="C177" s="415"/>
      <c r="D177" s="415"/>
      <c r="E177" s="415"/>
      <c r="F177" s="415"/>
      <c r="G177" s="415"/>
      <c r="H177" s="415"/>
      <c r="I177" s="415"/>
      <c r="J177" s="415"/>
      <c r="K177" s="416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07" t="str">
        <f>E20</f>
        <v>LANDET KVANTUM UKE 49</v>
      </c>
      <c r="F179" s="81" t="str">
        <f>F20</f>
        <v>LANDET KVANTUM T.O.M UKE 49</v>
      </c>
      <c r="G179" s="81" t="str">
        <f>H20</f>
        <v>RESTKVOTER</v>
      </c>
      <c r="H179" s="108" t="str">
        <f>I20</f>
        <v>LANDET KVANTUM T.O.M. UKE 49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27">
        <f>D181+D182+D183+D184+D185</f>
        <v>20233</v>
      </c>
      <c r="E180" s="381">
        <f>E181+E182+E183+E184+E185</f>
        <v>7.3216000000000001</v>
      </c>
      <c r="F180" s="381">
        <f>F181+F182+F183+F184+F185</f>
        <v>25950.738099999999</v>
      </c>
      <c r="G180" s="381">
        <f>G181+G182+G183+G184+G185</f>
        <v>-5717.7380999999996</v>
      </c>
      <c r="H180" s="386">
        <f>H181+H182+H183+H184+H185</f>
        <v>30459.587100000001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28">
        <v>11120</v>
      </c>
      <c r="E181" s="382"/>
      <c r="F181" s="382">
        <v>15007.2418</v>
      </c>
      <c r="G181" s="382">
        <f t="shared" ref="G181:G187" si="3">D181-F181</f>
        <v>-3887.2417999999998</v>
      </c>
      <c r="H181" s="387">
        <v>22165.602299999999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28">
        <v>2894</v>
      </c>
      <c r="E182" s="382"/>
      <c r="F182" s="382">
        <v>2948.5500999999999</v>
      </c>
      <c r="G182" s="382">
        <f t="shared" si="3"/>
        <v>-54.550099999999929</v>
      </c>
      <c r="H182" s="387">
        <v>4170.201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28">
        <v>1430</v>
      </c>
      <c r="E183" s="382">
        <v>5.7724000000000002</v>
      </c>
      <c r="F183" s="382">
        <v>3911.922</v>
      </c>
      <c r="G183" s="382">
        <f t="shared" si="3"/>
        <v>-2481.922</v>
      </c>
      <c r="H183" s="387">
        <v>2231.4110000000001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28">
        <v>4689</v>
      </c>
      <c r="E184" s="382">
        <v>1.5491999999999999</v>
      </c>
      <c r="F184" s="382">
        <v>4083.0241999999998</v>
      </c>
      <c r="G184" s="382">
        <f t="shared" si="3"/>
        <v>605.97580000000016</v>
      </c>
      <c r="H184" s="387">
        <v>1892.3728000000001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29">
        <v>100</v>
      </c>
      <c r="E185" s="383"/>
      <c r="F185" s="383"/>
      <c r="G185" s="383">
        <f t="shared" si="3"/>
        <v>100</v>
      </c>
      <c r="H185" s="388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30">
        <v>5500</v>
      </c>
      <c r="E186" s="326">
        <v>2.2999999999999998</v>
      </c>
      <c r="F186" s="326">
        <v>4200.6372000000001</v>
      </c>
      <c r="G186" s="326">
        <f t="shared" si="3"/>
        <v>1299.3627999999999</v>
      </c>
      <c r="H186" s="333">
        <v>2460.5214000000001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27">
        <v>8000</v>
      </c>
      <c r="E187" s="381">
        <v>121.43510000000001</v>
      </c>
      <c r="F187" s="381">
        <v>4921.3036000000002</v>
      </c>
      <c r="G187" s="381">
        <f t="shared" si="3"/>
        <v>3078.6963999999998</v>
      </c>
      <c r="H187" s="386">
        <v>2967.6428000000001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28"/>
      <c r="E188" s="382"/>
      <c r="F188" s="382">
        <v>2199.5127000000002</v>
      </c>
      <c r="G188" s="382"/>
      <c r="H188" s="387">
        <v>453.61919999999998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31"/>
      <c r="E189" s="384">
        <f>E187-E188</f>
        <v>121.43510000000001</v>
      </c>
      <c r="F189" s="384">
        <f>F187-F188</f>
        <v>2721.7909</v>
      </c>
      <c r="G189" s="384"/>
      <c r="H189" s="389">
        <f>H187-H188</f>
        <v>2514.0236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32">
        <v>11</v>
      </c>
      <c r="E190" s="385"/>
      <c r="F190" s="385">
        <v>2.7336999999999998</v>
      </c>
      <c r="G190" s="385">
        <f>D190-F190</f>
        <v>8.2663000000000011</v>
      </c>
      <c r="H190" s="390">
        <v>2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30"/>
      <c r="E191" s="326">
        <v>2</v>
      </c>
      <c r="F191" s="326">
        <v>97</v>
      </c>
      <c r="G191" s="326">
        <f>D191-F191</f>
        <v>-97</v>
      </c>
      <c r="H191" s="333">
        <v>46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91">
        <f>D180+D186+D187+D190</f>
        <v>33744</v>
      </c>
      <c r="E192" s="253">
        <f>E180+E186+E187+E190+E191</f>
        <v>133.05670000000001</v>
      </c>
      <c r="F192" s="253">
        <f>F180+F186+F187+F190+F191</f>
        <v>35172.412599999996</v>
      </c>
      <c r="G192" s="253">
        <f>G180+G186+G187+G190+G191</f>
        <v>-1428.4125999999999</v>
      </c>
      <c r="H192" s="250">
        <f>H180+H186+H187+H190+H191</f>
        <v>35935.751300000004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17" t="s">
        <v>1</v>
      </c>
      <c r="C197" s="418"/>
      <c r="D197" s="418"/>
      <c r="E197" s="418"/>
      <c r="F197" s="418"/>
      <c r="G197" s="418"/>
      <c r="H197" s="418"/>
      <c r="I197" s="418"/>
      <c r="J197" s="418"/>
      <c r="K197" s="419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410" t="s">
        <v>2</v>
      </c>
      <c r="D199" s="411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82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83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110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89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414" t="s">
        <v>8</v>
      </c>
      <c r="C207" s="415"/>
      <c r="D207" s="415"/>
      <c r="E207" s="415"/>
      <c r="F207" s="415"/>
      <c r="G207" s="415"/>
      <c r="H207" s="415"/>
      <c r="I207" s="415"/>
      <c r="J207" s="415"/>
      <c r="K207" s="416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49</v>
      </c>
      <c r="F209" s="81" t="str">
        <f>F20</f>
        <v>LANDET KVANTUM T.O.M UKE 49</v>
      </c>
      <c r="G209" s="81" t="str">
        <f>H20</f>
        <v>RESTKVOTER</v>
      </c>
      <c r="H209" s="108" t="str">
        <f>I20</f>
        <v>LANDET KVANTUM T.O.M. UKE 49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1.0913999999999999</v>
      </c>
      <c r="F210" s="233">
        <v>1314.1677</v>
      </c>
      <c r="G210" s="233"/>
      <c r="H210" s="285">
        <v>1294.0748000000001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96.284899999999993</v>
      </c>
      <c r="F211" s="233">
        <v>3719.1911</v>
      </c>
      <c r="G211" s="233"/>
      <c r="H211" s="285">
        <v>3063.6309000000001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7.2321999999999997</v>
      </c>
      <c r="G212" s="234"/>
      <c r="H212" s="286">
        <v>1.4818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52</v>
      </c>
      <c r="G213" s="234"/>
      <c r="H213" s="286">
        <v>29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97.376299999999986</v>
      </c>
      <c r="F214" s="235">
        <f>SUM(F210:F213)</f>
        <v>5092.5910000000003</v>
      </c>
      <c r="G214" s="235">
        <f>D214-F214</f>
        <v>82.408999999999651</v>
      </c>
      <c r="H214" s="262">
        <f>H210+H211+H212+H213</f>
        <v>4388.1875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49
&amp;"-,Normal"&amp;11(iht. motatte landings- og sluttsedler fra fiskesalgslagene; alle tallstørrelser i hele tonn)&amp;R08.12.2015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UKE_49_2015</vt:lpstr>
      <vt:lpstr>UKE_49_2015!Utskriftsområde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2015-12-08T08:56:00Z</cp:lastPrinted>
  <dcterms:created xsi:type="dcterms:W3CDTF">2011-07-06T12:13:20Z</dcterms:created>
  <dcterms:modified xsi:type="dcterms:W3CDTF">2015-12-08T09:05:58Z</dcterms:modified>
</cp:coreProperties>
</file>