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413"/>
  </bookViews>
  <sheets>
    <sheet name="UKE_47_2019" sheetId="1" r:id="rId1"/>
  </sheets>
  <definedNames>
    <definedName name="Z_14D440E4_F18A_4F78_9989_38C1B133222D_.wvu.Cols" localSheetId="0" hidden="1">UKE_47_2019!#REF!</definedName>
    <definedName name="Z_14D440E4_F18A_4F78_9989_38C1B133222D_.wvu.PrintArea" localSheetId="0" hidden="1">UKE_47_2019!$B$1:$M$247</definedName>
    <definedName name="Z_14D440E4_F18A_4F78_9989_38C1B133222D_.wvu.Rows" localSheetId="0" hidden="1">UKE_47_2019!$359:$1048576,UKE_47_2019!$248:$358</definedName>
  </definedNames>
  <calcPr calcId="162913" refMode="R1C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24" i="1" l="1"/>
  <c r="G178" i="1" l="1"/>
  <c r="J32" i="1" l="1"/>
  <c r="G32" i="1"/>
  <c r="F32" i="1"/>
  <c r="G122" i="1"/>
  <c r="G128" i="1"/>
  <c r="G127" i="1"/>
  <c r="G126" i="1"/>
  <c r="G31" i="1" l="1"/>
  <c r="G24" i="1"/>
  <c r="G23" i="1" s="1"/>
  <c r="G20" i="1"/>
  <c r="G40" i="1" l="1"/>
  <c r="E130" i="1" l="1"/>
  <c r="E124" i="1"/>
  <c r="E123" i="1" s="1"/>
  <c r="E118" i="1"/>
  <c r="E137" i="1" l="1"/>
  <c r="E89" i="1" l="1"/>
  <c r="E88" i="1" s="1"/>
  <c r="E85" i="1"/>
  <c r="E31" i="1"/>
  <c r="E24" i="1"/>
  <c r="E20" i="1"/>
  <c r="E23" i="1" l="1"/>
  <c r="E99" i="1"/>
  <c r="E40" i="1"/>
  <c r="G29" i="1" l="1"/>
  <c r="F31" i="1" l="1"/>
  <c r="G33" i="1"/>
  <c r="I25" i="1" l="1"/>
  <c r="I30" i="1" l="1"/>
  <c r="G184" i="1"/>
  <c r="G189" i="1" s="1"/>
  <c r="F184" i="1"/>
  <c r="J24" i="1"/>
  <c r="I29" i="1" l="1"/>
  <c r="G207" i="1"/>
  <c r="G208" i="1"/>
  <c r="G209" i="1"/>
  <c r="G210" i="1"/>
  <c r="F131" i="1" l="1"/>
  <c r="G131" i="1"/>
  <c r="D228" i="1" l="1"/>
  <c r="E243" i="1"/>
  <c r="E178" i="1" l="1"/>
  <c r="E189" i="1" s="1"/>
  <c r="J31" i="1" l="1"/>
  <c r="J23" i="1" s="1"/>
  <c r="F23" i="1" l="1"/>
  <c r="H40" i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H171" i="1" l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I131" i="1" l="1"/>
  <c r="I118" i="1"/>
  <c r="I124" i="1"/>
  <c r="I123" i="1" s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18" i="1"/>
  <c r="F118" i="1"/>
  <c r="F137" i="1" s="1"/>
  <c r="G64" i="1"/>
  <c r="F66" i="1"/>
  <c r="G66" i="1" s="1"/>
  <c r="E66" i="1"/>
  <c r="G137" i="1" l="1"/>
  <c r="G161" i="1"/>
  <c r="G60" i="1"/>
  <c r="H137" i="1" l="1"/>
  <c r="I89" i="1"/>
  <c r="I88" i="1" s="1"/>
  <c r="G89" i="1"/>
  <c r="G88" i="1" s="1"/>
  <c r="F89" i="1"/>
  <c r="F88" i="1" s="1"/>
  <c r="H85" i="1"/>
  <c r="I85" i="1"/>
  <c r="G85" i="1"/>
  <c r="F85" i="1"/>
  <c r="F84" i="1"/>
  <c r="G84" i="1"/>
  <c r="H84" i="1"/>
  <c r="I84" i="1"/>
  <c r="I39" i="1"/>
  <c r="I37" i="1"/>
  <c r="J20" i="1"/>
  <c r="J40" i="1" s="1"/>
  <c r="F20" i="1"/>
  <c r="F40" i="1" s="1"/>
  <c r="I40" i="1" l="1"/>
  <c r="I99" i="1"/>
  <c r="H99" i="1"/>
  <c r="G99" i="1"/>
  <c r="F99" i="1"/>
  <c r="F211" i="1" l="1"/>
  <c r="E211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<sst xmlns="http://schemas.openxmlformats.org/spreadsheetml/2006/main" count="257" uniqueCount="132">
  <si>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</si>
  <si>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</si>
  <si>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</si>
  <si>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</si>
  <si>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</si>
  <si>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</si>
  <si>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</si>
  <si>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</si>
  <si>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</si>
  <si>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</si>
  <si>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</si>
  <si>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</si>
  <si>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</si>
  <si>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</si>
  <si>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</si>
  <si>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</si>
  <si>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</si>
  <si>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</si>
  <si>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</si>
  <si>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</si>
  <si>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</si>
  <si>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</si>
  <si>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</si>
  <si>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</si>
  <si>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</si>
  <si>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</si>
  <si>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</si>
  <si>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</si>
  <si>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</si>
  <si>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</si>
  <si>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</si>
  <si>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</si>
  <si>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</si>
  <si>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</si>
  <si>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</si>
  <si>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</si>
  <si>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</si>
  <si>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</si>
  <si>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</si>
  <si>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</si>
  <si>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</si>
  <si>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</si>
  <si>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</si>
  <si>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</si>
  <si>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</si>
  <si>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</si>
  <si>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</si>
  <si>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</si>
  <si>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</si>
  <si>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</si>
  <si>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</si>
  <si>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</si>
  <si>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</si>
  <si>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</si>
  <si>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</si>
  <si>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</si>
  <si>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</si>
  <si>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</si>
  <si>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</si>
  <si>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</si>
  <si>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</si>
  <si>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</si>
  <si>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</si>
  <si>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</si>
  <si>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</si>
  <si>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</si>
  <si>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</si>
  <si>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</si>
  <si>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</si>
  <si>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</si>
  <si>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</si>
  <si>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</si>
  <si>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</si>
  <si>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</si>
  <si>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</si>
  <si>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</si>
  <si>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</si>
  <si>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</si>
  <si>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</si>
  <si>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</si>
  <si>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</si>
  <si>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</si>
  <si>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</si>
  <si>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</si>
  <si>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</si>
  <si>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</si>
  <si>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</si>
  <si>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</si>
  <si>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</si>
  <si>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</si>
  <si>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</si>
  <si>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</si>
  <si>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</si>
  <si>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</si>
  <si>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</si>
  <si>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</si>
  <si>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</si>
  <si>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</si>
  <si>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</si>
  <si>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</si>
  <si>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</si>
  <si>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</si>
  <si>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</si>
  <si>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</si>
  <si>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</si>
  <si>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</si>
  <si>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</si>
  <si>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</si>
  <si>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</si>
  <si>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</si>
  <si>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</si>
  <si>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</si>
  <si>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</si>
  <si>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</si>
  <si>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</si>
  <si>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</si>
  <si>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</si>
  <si>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</si>
  <si>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</si>
  <si>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</si>
  <si>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</si>
  <si>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</si>
  <si>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</si>
  <si>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</si>
  <si>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</si>
  <si>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notgruppen</t>
    </r>
  </si>
  <si>
    <r>
      <t xml:space="preserve">2 </t>
    </r>
    <r>
      <rPr>
        <sz val="9"/>
        <color theme="1"/>
        <rFont val="Calibri"/>
        <family val="2"/>
      </rPr>
      <t>Registrert rekreasjonsfiske utgjør 65 tonn, men det legges til grunn at hele avsetningen tas</t>
    </r>
  </si>
  <si>
    <t>LANDET KVANTUM UKE 47</t>
  </si>
  <si>
    <t>LANDET KVANTUM T.O.M UKE 47</t>
  </si>
  <si>
    <t>LANDET KVANTUM T.O.M. UKE 47 2018</t>
  </si>
  <si>
    <r>
      <t>3</t>
    </r>
    <r>
      <rPr>
        <sz val="9"/>
        <color theme="1"/>
        <rFont val="Calibri"/>
        <family val="2"/>
      </rPr>
      <t xml:space="preserve"> Registrert rekreasjonsfiske utgjør 574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</si>
  <si>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2 001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</si>
</sst>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7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  <xf numFmtId="9" fontId="17" fillId="0" borderId="0" applyFont="0" applyFill="0" applyBorder="0" applyAlignment="0" applyProtection="0"/>
  </cellStyleXfs>
  <cellXfs count="46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10" fontId="28" fillId="0" borderId="0" xfId="86" applyNumberFormat="1" applyFont="1" applyBorder="1" applyAlignment="1">
      <alignment vertical="center"/>
    </xf>
    <xf numFmtId="3" fontId="10" fillId="0" borderId="10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7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" xfId="86" builtinId="5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B17" zoomScaleNormal="115" workbookViewId="0">
      <selection activeCell="J34" sqref="J34"/>
    </sheetView>
  </sheetViews>
  <sheetFormatPr baseColWidth="10" defaultColWidth="0" defaultRowHeight="0" customHeight="1" zeroHeight="1" x14ac:dyDescent="0.35"/>
  <cols>
    <col min="1" max="1" width="0.54296875" style="70" customWidth="1"/>
    <col min="2" max="2" width="0.81640625" style="5" customWidth="1"/>
    <col min="3" max="3" width="32.26953125" style="5" customWidth="1"/>
    <col min="4" max="4" width="15" style="5" customWidth="1"/>
    <col min="5" max="5" width="16.26953125" style="5" bestFit="1" customWidth="1"/>
    <col min="6" max="6" width="13.54296875" style="5" customWidth="1"/>
    <col min="7" max="7" width="19.54296875" style="5" customWidth="1"/>
    <col min="8" max="8" width="18.26953125" style="5" customWidth="1"/>
    <col min="9" max="9" width="18.26953125" style="70" customWidth="1"/>
    <col min="10" max="10" width="18.26953125" style="70" bestFit="1" customWidth="1"/>
    <col min="11" max="11" width="0.54296875" style="5" customWidth="1"/>
    <col min="12" max="12" width="1.54296875" style="70" customWidth="1"/>
    <col min="13" max="13" width="1" style="70" hidden="1" customWidth="1"/>
    <col min="14" max="14" width="5.1796875" hidden="1" customWidth="1"/>
    <col min="15" max="16" width="0" hidden="1" customWidth="1"/>
  </cols>
  <sheetData>
    <row r="1" spans="2:13" s="70" customFormat="1" ht="7.9" customHeight="1" thickBot="1" x14ac:dyDescent="0.4"/>
    <row r="2" spans="2:13" ht="31.5" customHeight="1" thickTop="1" thickBot="1" x14ac:dyDescent="0.4">
      <c r="B2" s="442" t="s">
        <v>87</v>
      </c>
      <c r="C2" s="443"/>
      <c r="D2" s="443"/>
      <c r="E2" s="443"/>
      <c r="F2" s="443"/>
      <c r="G2" s="443"/>
      <c r="H2" s="443"/>
      <c r="I2" s="443"/>
      <c r="J2" s="443"/>
      <c r="K2" s="444"/>
      <c r="L2" s="188"/>
      <c r="M2" s="188"/>
    </row>
    <row r="3" spans="2:13" ht="14.9" customHeight="1" thickTop="1" x14ac:dyDescent="0.3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9" customHeight="1" x14ac:dyDescent="0.3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5" customHeight="1" x14ac:dyDescent="0.3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49999999999999" customHeight="1" thickBot="1" x14ac:dyDescent="0.4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49999999999999" customHeight="1" thickTop="1" x14ac:dyDescent="0.35">
      <c r="B7" s="445"/>
      <c r="C7" s="446"/>
      <c r="D7" s="446"/>
      <c r="E7" s="446"/>
      <c r="F7" s="446"/>
      <c r="G7" s="446"/>
      <c r="H7" s="446"/>
      <c r="I7" s="446"/>
      <c r="J7" s="446"/>
      <c r="K7" s="447"/>
      <c r="L7" s="204"/>
      <c r="M7" s="204"/>
    </row>
    <row r="8" spans="2:13" ht="12" customHeight="1" thickBot="1" x14ac:dyDescent="0.4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5" customHeight="1" thickBot="1" x14ac:dyDescent="0.4">
      <c r="B9" s="117"/>
      <c r="C9" s="448" t="s">
        <v>2</v>
      </c>
      <c r="D9" s="449"/>
      <c r="E9" s="448" t="s">
        <v>20</v>
      </c>
      <c r="F9" s="449"/>
      <c r="G9" s="448" t="s">
        <v>21</v>
      </c>
      <c r="H9" s="449"/>
      <c r="I9" s="156"/>
      <c r="J9" s="156"/>
      <c r="K9" s="115"/>
      <c r="L9" s="136"/>
      <c r="M9" s="136"/>
    </row>
    <row r="10" spans="2:13" ht="14.15" customHeight="1" x14ac:dyDescent="0.35">
      <c r="B10" s="119"/>
      <c r="C10" s="164"/>
      <c r="D10" s="164"/>
      <c r="E10" s="164" t="s">
        <v>5</v>
      </c>
      <c r="F10" s="241">
        <v>98080</v>
      </c>
      <c r="G10" s="165" t="s">
        <v>25</v>
      </c>
      <c r="H10" s="241">
        <v>26006</v>
      </c>
      <c r="I10" s="166"/>
      <c r="J10" s="166"/>
      <c r="K10" s="115"/>
      <c r="L10" s="136"/>
      <c r="M10" s="136"/>
    </row>
    <row r="11" spans="2:13" ht="15.75" customHeight="1" x14ac:dyDescent="0.3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3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4">
      <c r="B13" s="119"/>
      <c r="C13" s="165" t="s">
        <v>115</v>
      </c>
      <c r="D13" s="169">
        <v>100606</v>
      </c>
      <c r="E13" s="235"/>
      <c r="F13" s="236"/>
      <c r="G13" s="167" t="s">
        <v>15</v>
      </c>
      <c r="H13" s="242">
        <v>15000</v>
      </c>
      <c r="I13" s="166"/>
      <c r="J13" s="166"/>
      <c r="K13" s="115"/>
      <c r="L13" s="136"/>
      <c r="M13" s="136"/>
    </row>
    <row r="14" spans="2:13" ht="14.15" customHeight="1" thickBot="1" x14ac:dyDescent="0.4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35">
      <c r="B15" s="122"/>
      <c r="C15" s="312" t="s">
        <v>116</v>
      </c>
      <c r="D15" s="312"/>
      <c r="E15" s="312"/>
      <c r="F15" s="312"/>
      <c r="G15" s="312"/>
      <c r="H15" s="168"/>
      <c r="I15" s="168"/>
      <c r="J15" s="168"/>
      <c r="K15" s="124"/>
      <c r="L15" s="123"/>
      <c r="M15" s="123"/>
    </row>
    <row r="16" spans="2:13" ht="15" customHeight="1" thickBot="1" x14ac:dyDescent="0.4">
      <c r="B16" s="125"/>
      <c r="C16" s="234"/>
      <c r="D16" s="234"/>
      <c r="E16" s="234"/>
      <c r="F16" s="234"/>
      <c r="G16" s="234"/>
      <c r="H16" s="424"/>
      <c r="I16" s="234"/>
      <c r="J16" s="198"/>
      <c r="K16" s="127"/>
      <c r="L16" s="118"/>
      <c r="M16" s="118"/>
    </row>
    <row r="17" spans="1:13" ht="21.75" customHeight="1" x14ac:dyDescent="0.35">
      <c r="B17" s="450" t="s">
        <v>8</v>
      </c>
      <c r="C17" s="451"/>
      <c r="D17" s="451"/>
      <c r="E17" s="451"/>
      <c r="F17" s="451"/>
      <c r="G17" s="451"/>
      <c r="H17" s="451"/>
      <c r="I17" s="451"/>
      <c r="J17" s="451"/>
      <c r="K17" s="452"/>
      <c r="L17" s="204"/>
      <c r="M17" s="204"/>
    </row>
    <row r="18" spans="1:13" ht="12" customHeight="1" thickBot="1" x14ac:dyDescent="0.4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4">
      <c r="A19" s="3"/>
      <c r="B19" s="117"/>
      <c r="C19" s="177" t="s">
        <v>19</v>
      </c>
      <c r="D19" s="324" t="s">
        <v>70</v>
      </c>
      <c r="E19" s="324" t="s">
        <v>109</v>
      </c>
      <c r="F19" s="325" t="s">
        <v>127</v>
      </c>
      <c r="G19" s="325" t="s">
        <v>128</v>
      </c>
      <c r="H19" s="325" t="s">
        <v>69</v>
      </c>
      <c r="I19" s="325" t="s">
        <v>62</v>
      </c>
      <c r="J19" s="326" t="s">
        <v>129</v>
      </c>
      <c r="K19" s="116"/>
      <c r="L19" s="4"/>
      <c r="M19" s="4"/>
    </row>
    <row r="20" spans="1:13" ht="14.15" customHeight="1" x14ac:dyDescent="0.35">
      <c r="B20" s="119"/>
      <c r="C20" s="258" t="s">
        <v>16</v>
      </c>
      <c r="D20" s="313">
        <f>D22+D21</f>
        <v>98984</v>
      </c>
      <c r="E20" s="313">
        <f>E22+E21</f>
        <v>98269</v>
      </c>
      <c r="F20" s="327">
        <f>F22+F21</f>
        <v>4686.3103500000007</v>
      </c>
      <c r="G20" s="327">
        <f>G21+G22</f>
        <v>86938.035929999998</v>
      </c>
      <c r="H20" s="327"/>
      <c r="I20" s="327">
        <f>I22+I21</f>
        <v>11330.964070000004</v>
      </c>
      <c r="J20" s="328">
        <f>J22+J21</f>
        <v>90306.851139999999</v>
      </c>
      <c r="K20" s="128"/>
      <c r="L20" s="156"/>
      <c r="M20" s="156"/>
    </row>
    <row r="21" spans="1:13" ht="14.15" customHeight="1" x14ac:dyDescent="0.35">
      <c r="B21" s="119"/>
      <c r="C21" s="259" t="s">
        <v>12</v>
      </c>
      <c r="D21" s="314">
        <v>98234</v>
      </c>
      <c r="E21" s="314">
        <v>97459</v>
      </c>
      <c r="F21" s="329">
        <v>4685.3353500000003</v>
      </c>
      <c r="G21" s="329">
        <v>86183.632899999997</v>
      </c>
      <c r="H21" s="329"/>
      <c r="I21" s="329">
        <f>E21-G21</f>
        <v>11275.367100000003</v>
      </c>
      <c r="J21" s="330">
        <v>89628.689429999999</v>
      </c>
      <c r="K21" s="128"/>
      <c r="L21" s="156"/>
      <c r="M21" s="156"/>
    </row>
    <row r="22" spans="1:13" ht="14.15" customHeight="1" thickBot="1" x14ac:dyDescent="0.4">
      <c r="B22" s="119"/>
      <c r="C22" s="260" t="s">
        <v>11</v>
      </c>
      <c r="D22" s="323">
        <v>750</v>
      </c>
      <c r="E22" s="323">
        <v>810</v>
      </c>
      <c r="F22" s="331">
        <v>0.97499999999999998</v>
      </c>
      <c r="G22" s="331">
        <v>754.40302999999994</v>
      </c>
      <c r="H22" s="331"/>
      <c r="I22" s="329">
        <f>E22-G22</f>
        <v>55.596970000000056</v>
      </c>
      <c r="J22" s="330">
        <v>678.16170999999997</v>
      </c>
      <c r="K22" s="128"/>
      <c r="L22" s="156"/>
      <c r="M22" s="156"/>
    </row>
    <row r="23" spans="1:13" ht="14.15" customHeight="1" x14ac:dyDescent="0.35">
      <c r="B23" s="119"/>
      <c r="C23" s="258" t="s">
        <v>17</v>
      </c>
      <c r="D23" s="313">
        <f>D31+D30+D24</f>
        <v>221179</v>
      </c>
      <c r="E23" s="313">
        <f>E31+E30+E24</f>
        <v>204250</v>
      </c>
      <c r="F23" s="327">
        <f>F31+F30+F24</f>
        <v>2118.6164399999998</v>
      </c>
      <c r="G23" s="327">
        <f>G24+G30+G31</f>
        <v>205266.65480799999</v>
      </c>
      <c r="H23" s="327"/>
      <c r="I23" s="327">
        <f>I24+I30+I31</f>
        <v>-1016.654808000003</v>
      </c>
      <c r="J23" s="328">
        <f>J24+J30+J31</f>
        <v>230051.04888999998</v>
      </c>
      <c r="K23" s="128"/>
      <c r="L23" s="156"/>
      <c r="M23" s="156"/>
    </row>
    <row r="24" spans="1:13" ht="15" customHeight="1" x14ac:dyDescent="0.35">
      <c r="A24" s="21"/>
      <c r="B24" s="129"/>
      <c r="C24" s="265" t="s">
        <v>82</v>
      </c>
      <c r="D24" s="315">
        <f>D25+D26+D27+D28+D29</f>
        <v>166655</v>
      </c>
      <c r="E24" s="315">
        <f>E25+E26+E27+E28+E29</f>
        <v>159379</v>
      </c>
      <c r="F24" s="333">
        <f>F25+F26+F27+F28</f>
        <v>1296.7481799999998</v>
      </c>
      <c r="G24" s="333">
        <f>G25+G26+G27+G28</f>
        <v>165301.12908799999</v>
      </c>
      <c r="H24" s="333"/>
      <c r="I24" s="333">
        <f>I25+I26+I27+I28+I29</f>
        <v>-5922.1290880000015</v>
      </c>
      <c r="J24" s="334">
        <f>J25+J26+J27+J28</f>
        <v>179567.84379999997</v>
      </c>
      <c r="K24" s="128"/>
      <c r="L24" s="156"/>
      <c r="M24" s="156"/>
    </row>
    <row r="25" spans="1:13" ht="14.15" customHeight="1" x14ac:dyDescent="0.35">
      <c r="A25" s="22"/>
      <c r="B25" s="130"/>
      <c r="C25" s="264" t="s">
        <v>22</v>
      </c>
      <c r="D25" s="316">
        <v>42498</v>
      </c>
      <c r="E25" s="316">
        <v>40873</v>
      </c>
      <c r="F25" s="335">
        <v>451.21627000000001</v>
      </c>
      <c r="G25" s="335">
        <v>44827.95753</v>
      </c>
      <c r="H25" s="335">
        <v>2814</v>
      </c>
      <c r="I25" s="335">
        <f>E25-G25+H25</f>
        <v>-1140.9575299999997</v>
      </c>
      <c r="J25" s="336">
        <v>52859.64299</v>
      </c>
      <c r="K25" s="128"/>
      <c r="L25" s="156"/>
      <c r="M25" s="156"/>
    </row>
    <row r="26" spans="1:13" ht="14.15" customHeight="1" x14ac:dyDescent="0.35">
      <c r="A26" s="22"/>
      <c r="B26" s="130"/>
      <c r="C26" s="264" t="s">
        <v>59</v>
      </c>
      <c r="D26" s="316">
        <v>42191</v>
      </c>
      <c r="E26" s="316">
        <v>39407</v>
      </c>
      <c r="F26" s="335">
        <v>564.24834999999996</v>
      </c>
      <c r="G26" s="335">
        <v>46212.474110000003</v>
      </c>
      <c r="H26" s="335">
        <v>4625</v>
      </c>
      <c r="I26" s="335">
        <f>E26-G26+H26</f>
        <v>-2180.4741100000028</v>
      </c>
      <c r="J26" s="336">
        <v>51204.017209999998</v>
      </c>
      <c r="K26" s="128"/>
      <c r="L26" s="156"/>
      <c r="M26" s="156"/>
    </row>
    <row r="27" spans="1:13" ht="14.15" customHeight="1" x14ac:dyDescent="0.35">
      <c r="A27" s="22"/>
      <c r="B27" s="130"/>
      <c r="C27" s="264" t="s">
        <v>60</v>
      </c>
      <c r="D27" s="316">
        <v>40130</v>
      </c>
      <c r="E27" s="316">
        <v>40268</v>
      </c>
      <c r="F27" s="335">
        <v>250.65665999999999</v>
      </c>
      <c r="G27" s="335">
        <v>43905.624892</v>
      </c>
      <c r="H27" s="335">
        <v>4379</v>
      </c>
      <c r="I27" s="335">
        <f>E27-G27+H27</f>
        <v>741.37510800000018</v>
      </c>
      <c r="J27" s="336">
        <v>44661.673320000002</v>
      </c>
      <c r="K27" s="128"/>
      <c r="L27" s="156"/>
      <c r="M27" s="156"/>
    </row>
    <row r="28" spans="1:13" ht="14.15" customHeight="1" x14ac:dyDescent="0.35">
      <c r="A28" s="22"/>
      <c r="B28" s="130"/>
      <c r="C28" s="264" t="s">
        <v>84</v>
      </c>
      <c r="D28" s="316">
        <v>26836</v>
      </c>
      <c r="E28" s="316">
        <v>25717</v>
      </c>
      <c r="F28" s="335">
        <v>30.626899999999999</v>
      </c>
      <c r="G28" s="335">
        <v>30355.072555999999</v>
      </c>
      <c r="H28" s="335">
        <v>2229</v>
      </c>
      <c r="I28" s="335">
        <f>E28-G28+H28</f>
        <v>-2409.0725559999992</v>
      </c>
      <c r="J28" s="336">
        <v>30842.510279999999</v>
      </c>
      <c r="K28" s="128"/>
      <c r="L28" s="156"/>
      <c r="M28" s="156"/>
    </row>
    <row r="29" spans="1:13" ht="14.15" customHeight="1" x14ac:dyDescent="0.35">
      <c r="A29" s="22"/>
      <c r="B29" s="130"/>
      <c r="C29" s="264" t="s">
        <v>85</v>
      </c>
      <c r="D29" s="316">
        <v>15000</v>
      </c>
      <c r="E29" s="316">
        <v>13114</v>
      </c>
      <c r="F29" s="335">
        <v>888</v>
      </c>
      <c r="G29" s="335">
        <f>H25+H26+H27+H28</f>
        <v>14047</v>
      </c>
      <c r="H29" s="335"/>
      <c r="I29" s="335">
        <f>E29-G29</f>
        <v>-933</v>
      </c>
      <c r="J29" s="336">
        <v>14334</v>
      </c>
      <c r="K29" s="128"/>
      <c r="L29" s="156"/>
      <c r="M29" s="156"/>
    </row>
    <row r="30" spans="1:13" ht="14.15" customHeight="1" x14ac:dyDescent="0.35">
      <c r="A30" s="23"/>
      <c r="B30" s="129"/>
      <c r="C30" s="265" t="s">
        <v>18</v>
      </c>
      <c r="D30" s="315">
        <v>26088</v>
      </c>
      <c r="E30" s="315">
        <v>25677</v>
      </c>
      <c r="F30" s="333">
        <v>704.86825999999996</v>
      </c>
      <c r="G30" s="333">
        <v>20411.525720000001</v>
      </c>
      <c r="H30" s="335"/>
      <c r="I30" s="397">
        <f>E30-G30</f>
        <v>5265.4742799999985</v>
      </c>
      <c r="J30" s="334">
        <v>23876.205089999999</v>
      </c>
      <c r="K30" s="128"/>
      <c r="L30" s="156"/>
      <c r="M30" s="156"/>
    </row>
    <row r="31" spans="1:13" ht="14.15" customHeight="1" x14ac:dyDescent="0.35">
      <c r="A31" s="23"/>
      <c r="B31" s="129"/>
      <c r="C31" s="265" t="s">
        <v>83</v>
      </c>
      <c r="D31" s="315">
        <f>D32+D33</f>
        <v>28436</v>
      </c>
      <c r="E31" s="315">
        <f>E32+E33</f>
        <v>19194</v>
      </c>
      <c r="F31" s="333">
        <f>F32</f>
        <v>117</v>
      </c>
      <c r="G31" s="333">
        <f>G32</f>
        <v>19554</v>
      </c>
      <c r="H31" s="335"/>
      <c r="I31" s="333">
        <f>I32+I33</f>
        <v>-360</v>
      </c>
      <c r="J31" s="334">
        <f>J32</f>
        <v>26607</v>
      </c>
      <c r="K31" s="128"/>
      <c r="L31" s="156"/>
      <c r="M31" s="156"/>
    </row>
    <row r="32" spans="1:13" ht="14.15" customHeight="1" x14ac:dyDescent="0.35">
      <c r="A32" s="22"/>
      <c r="B32" s="130"/>
      <c r="C32" s="264" t="s">
        <v>10</v>
      </c>
      <c r="D32" s="316">
        <v>26596</v>
      </c>
      <c r="E32" s="316">
        <v>17354</v>
      </c>
      <c r="F32" s="335">
        <f>117-F36</f>
        <v>117</v>
      </c>
      <c r="G32" s="335">
        <f>22954-G36</f>
        <v>19554</v>
      </c>
      <c r="H32" s="335">
        <v>1399</v>
      </c>
      <c r="I32" s="335">
        <f>E32-G32+H32</f>
        <v>-801</v>
      </c>
      <c r="J32" s="336">
        <f>32695-J36</f>
        <v>26607</v>
      </c>
      <c r="K32" s="128"/>
      <c r="L32" s="156"/>
      <c r="M32" s="156"/>
    </row>
    <row r="33" spans="1:13" ht="14.15" customHeight="1" thickBot="1" x14ac:dyDescent="0.4">
      <c r="A33" s="22"/>
      <c r="B33" s="130"/>
      <c r="C33" s="337" t="s">
        <v>86</v>
      </c>
      <c r="D33" s="317">
        <v>1840</v>
      </c>
      <c r="E33" s="317">
        <v>1840</v>
      </c>
      <c r="F33" s="338">
        <v>72</v>
      </c>
      <c r="G33" s="338">
        <f>H32</f>
        <v>1399</v>
      </c>
      <c r="H33" s="338"/>
      <c r="I33" s="338">
        <f t="shared" ref="I33:I37" si="0">E33-G33</f>
        <v>441</v>
      </c>
      <c r="J33" s="339">
        <v>887</v>
      </c>
      <c r="K33" s="128"/>
      <c r="L33" s="156"/>
      <c r="M33" s="156"/>
    </row>
    <row r="34" spans="1:13" ht="15.75" customHeight="1" thickBot="1" x14ac:dyDescent="0.4">
      <c r="B34" s="119"/>
      <c r="C34" s="173" t="s">
        <v>71</v>
      </c>
      <c r="D34" s="391">
        <v>3000</v>
      </c>
      <c r="E34" s="391">
        <v>3000</v>
      </c>
      <c r="F34" s="340">
        <v>0</v>
      </c>
      <c r="G34" s="340">
        <v>2839.615632</v>
      </c>
      <c r="H34" s="340"/>
      <c r="I34" s="369">
        <f t="shared" si="0"/>
        <v>160.38436799999999</v>
      </c>
      <c r="J34" s="370">
        <v>3941.0522500000002</v>
      </c>
      <c r="K34" s="128"/>
      <c r="L34" s="156"/>
      <c r="M34" s="156"/>
    </row>
    <row r="35" spans="1:13" ht="14.15" customHeight="1" thickBot="1" x14ac:dyDescent="0.4">
      <c r="B35" s="119"/>
      <c r="C35" s="173" t="s">
        <v>13</v>
      </c>
      <c r="D35" s="318">
        <v>793</v>
      </c>
      <c r="E35" s="318">
        <v>793</v>
      </c>
      <c r="F35" s="340">
        <v>21</v>
      </c>
      <c r="G35" s="340">
        <v>528</v>
      </c>
      <c r="H35" s="319"/>
      <c r="I35" s="369">
        <f t="shared" si="0"/>
        <v>265</v>
      </c>
      <c r="J35" s="389">
        <v>846</v>
      </c>
      <c r="K35" s="128"/>
      <c r="L35" s="156"/>
      <c r="M35" s="156"/>
    </row>
    <row r="36" spans="1:13" ht="17.25" customHeight="1" thickBot="1" x14ac:dyDescent="0.4">
      <c r="B36" s="119"/>
      <c r="C36" s="173" t="s">
        <v>72</v>
      </c>
      <c r="D36" s="318">
        <v>3000</v>
      </c>
      <c r="E36" s="318">
        <v>3000</v>
      </c>
      <c r="F36" s="319"/>
      <c r="G36" s="319">
        <v>3400</v>
      </c>
      <c r="H36" s="368"/>
      <c r="I36" s="422">
        <f t="shared" si="0"/>
        <v>-400</v>
      </c>
      <c r="J36" s="319">
        <v>6088</v>
      </c>
      <c r="K36" s="128"/>
      <c r="L36" s="156"/>
      <c r="M36" s="156"/>
    </row>
    <row r="37" spans="1:13" ht="17.25" customHeight="1" thickBot="1" x14ac:dyDescent="0.4">
      <c r="B37" s="119"/>
      <c r="C37" s="173" t="s">
        <v>65</v>
      </c>
      <c r="D37" s="318">
        <v>7000</v>
      </c>
      <c r="E37" s="318">
        <v>7000</v>
      </c>
      <c r="F37" s="319">
        <v>5</v>
      </c>
      <c r="G37" s="319">
        <v>7000</v>
      </c>
      <c r="H37" s="319"/>
      <c r="I37" s="369">
        <f t="shared" si="0"/>
        <v>0</v>
      </c>
      <c r="J37" s="389">
        <v>7000</v>
      </c>
      <c r="K37" s="128"/>
      <c r="L37" s="156"/>
      <c r="M37" s="156"/>
    </row>
    <row r="38" spans="1:13" ht="15" customHeight="1" thickBot="1" x14ac:dyDescent="0.4">
      <c r="B38" s="119"/>
      <c r="C38" s="173" t="s">
        <v>121</v>
      </c>
      <c r="D38" s="318"/>
      <c r="E38" s="318"/>
      <c r="F38" s="319"/>
      <c r="G38" s="319"/>
      <c r="H38" s="319"/>
      <c r="I38" s="369"/>
      <c r="J38" s="389">
        <v>1314</v>
      </c>
      <c r="K38" s="128"/>
      <c r="L38" s="156"/>
      <c r="M38" s="156"/>
    </row>
    <row r="39" spans="1:13" ht="14.15" customHeight="1" thickBot="1" x14ac:dyDescent="0.4">
      <c r="B39" s="119"/>
      <c r="C39" s="152" t="s">
        <v>14</v>
      </c>
      <c r="D39" s="318">
        <v>0</v>
      </c>
      <c r="E39" s="318">
        <v>0</v>
      </c>
      <c r="F39" s="319">
        <v>1</v>
      </c>
      <c r="G39" s="319">
        <v>48</v>
      </c>
      <c r="H39" s="319"/>
      <c r="I39" s="369">
        <f>E39-G39</f>
        <v>-48</v>
      </c>
      <c r="J39" s="389">
        <v>353</v>
      </c>
      <c r="K39" s="128"/>
      <c r="L39" s="156"/>
      <c r="M39" s="156"/>
    </row>
    <row r="40" spans="1:13" ht="16.5" customHeight="1" thickBot="1" x14ac:dyDescent="0.4">
      <c r="B40" s="119"/>
      <c r="C40" s="178" t="s">
        <v>9</v>
      </c>
      <c r="D40" s="320">
        <f>D20+D23+D34+D35+D36+D37+D39</f>
        <v>333956</v>
      </c>
      <c r="E40" s="320">
        <f>E20+E23+E34+E35+E36+E37+E39</f>
        <v>316312</v>
      </c>
      <c r="F40" s="196">
        <f>F20+F23+F34+F35+F37+F39+F36</f>
        <v>6831.9267900000004</v>
      </c>
      <c r="G40" s="196">
        <f>G20+G23+G34+G35+G36+G37+G39</f>
        <v>306020.30636999995</v>
      </c>
      <c r="H40" s="196">
        <f>H25+H26+H27+H28+H32</f>
        <v>15446</v>
      </c>
      <c r="I40" s="301">
        <f>I20+I23+I34+I35+I36+I37+I39</f>
        <v>10291.693630000002</v>
      </c>
      <c r="J40" s="197">
        <f>J20+J23+J34+J35+J36+J37+J38+J39</f>
        <v>339899.95227999997</v>
      </c>
      <c r="K40" s="128"/>
      <c r="L40" s="156"/>
      <c r="M40" s="156"/>
    </row>
    <row r="41" spans="1:13" ht="14.15" customHeight="1" x14ac:dyDescent="0.3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5" customHeight="1" x14ac:dyDescent="0.35">
      <c r="B42" s="122"/>
      <c r="C42" s="132" t="s">
        <v>97</v>
      </c>
      <c r="D42" s="131"/>
      <c r="E42" s="131"/>
      <c r="F42" s="131"/>
      <c r="G42" s="171"/>
      <c r="H42" s="156"/>
      <c r="I42" s="156"/>
      <c r="J42" s="156"/>
      <c r="K42" s="124"/>
      <c r="L42" s="123"/>
      <c r="M42" s="123"/>
    </row>
    <row r="43" spans="1:13" s="16" customFormat="1" ht="14.15" customHeight="1" x14ac:dyDescent="0.35">
      <c r="B43" s="122"/>
      <c r="C43" s="201" t="s">
        <v>131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" thickBot="1" x14ac:dyDescent="0.4">
      <c r="B44" s="133"/>
      <c r="C44" s="16" t="s">
        <v>110</v>
      </c>
      <c r="D44" s="366"/>
      <c r="E44" s="366"/>
      <c r="F44" s="366"/>
      <c r="G44" s="367"/>
      <c r="H44" s="104"/>
      <c r="I44" s="104"/>
      <c r="J44" s="154"/>
      <c r="K44" s="135"/>
      <c r="L44" s="123"/>
      <c r="M44" s="123"/>
    </row>
    <row r="45" spans="1:13" ht="12" customHeight="1" thickTop="1" x14ac:dyDescent="0.3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4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49999999999999" customHeight="1" thickTop="1" x14ac:dyDescent="0.35">
      <c r="B47" s="445" t="s">
        <v>1</v>
      </c>
      <c r="C47" s="446"/>
      <c r="D47" s="446"/>
      <c r="E47" s="446"/>
      <c r="F47" s="446"/>
      <c r="G47" s="446"/>
      <c r="H47" s="446"/>
      <c r="I47" s="446"/>
      <c r="J47" s="446"/>
      <c r="K47" s="447"/>
      <c r="L47" s="204"/>
      <c r="M47" s="204"/>
    </row>
    <row r="48" spans="1:13" ht="12" customHeight="1" thickBot="1" x14ac:dyDescent="0.4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5" customHeight="1" thickBot="1" x14ac:dyDescent="0.4">
      <c r="B49" s="119"/>
      <c r="C49" s="434" t="s">
        <v>2</v>
      </c>
      <c r="D49" s="43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5" customHeight="1" thickBot="1" x14ac:dyDescent="0.4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5" customHeight="1" thickBot="1" x14ac:dyDescent="0.4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5" customHeight="1" thickBot="1" x14ac:dyDescent="0.4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5" customHeight="1" thickBot="1" x14ac:dyDescent="0.4">
      <c r="B53" s="119"/>
      <c r="C53" s="139" t="s">
        <v>31</v>
      </c>
      <c r="D53" s="245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5" customHeight="1" thickBot="1" x14ac:dyDescent="0.4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49999999999999" customHeight="1" thickBot="1" x14ac:dyDescent="0.4">
      <c r="B55" s="450" t="s">
        <v>8</v>
      </c>
      <c r="C55" s="451"/>
      <c r="D55" s="451"/>
      <c r="E55" s="451"/>
      <c r="F55" s="451"/>
      <c r="G55" s="451"/>
      <c r="H55" s="451"/>
      <c r="I55" s="451"/>
      <c r="J55" s="451"/>
      <c r="K55" s="452"/>
      <c r="L55" s="204"/>
      <c r="M55" s="204"/>
    </row>
    <row r="56" spans="2:13" s="3" customFormat="1" ht="47" thickBot="1" x14ac:dyDescent="0.4">
      <c r="B56" s="142"/>
      <c r="C56" s="177" t="s">
        <v>19</v>
      </c>
      <c r="D56" s="195" t="s">
        <v>20</v>
      </c>
      <c r="E56" s="193" t="str">
        <f>F19</f>
        <v>LANDET KVANTUM UKE 47</v>
      </c>
      <c r="F56" s="193" t="str">
        <f>G19</f>
        <v>LANDET KVANTUM T.O.M UKE 47</v>
      </c>
      <c r="G56" s="193" t="str">
        <f>I19</f>
        <v>RESTKVOTER</v>
      </c>
      <c r="H56" s="194" t="str">
        <f>J19</f>
        <v>LANDET KVANTUM T.O.M. UKE 47 2018</v>
      </c>
      <c r="I56" s="143"/>
      <c r="J56" s="143"/>
      <c r="K56" s="144"/>
      <c r="L56" s="143"/>
      <c r="M56" s="143"/>
    </row>
    <row r="57" spans="2:13" ht="14.15" customHeight="1" x14ac:dyDescent="0.35">
      <c r="B57" s="145"/>
      <c r="C57" s="371" t="s">
        <v>32</v>
      </c>
      <c r="D57" s="459">
        <v>5376</v>
      </c>
      <c r="E57" s="381">
        <v>161</v>
      </c>
      <c r="F57" s="346">
        <v>2423</v>
      </c>
      <c r="G57" s="461">
        <f>D57-F57-F58</f>
        <v>789</v>
      </c>
      <c r="H57" s="379">
        <v>2271</v>
      </c>
      <c r="I57" s="160"/>
      <c r="J57" s="160"/>
      <c r="K57" s="187"/>
      <c r="L57" s="105"/>
      <c r="M57" s="105"/>
    </row>
    <row r="58" spans="2:13" ht="14.15" customHeight="1" x14ac:dyDescent="0.35">
      <c r="B58" s="145"/>
      <c r="C58" s="146" t="s">
        <v>29</v>
      </c>
      <c r="D58" s="460"/>
      <c r="E58" s="372"/>
      <c r="F58" s="386">
        <v>2164</v>
      </c>
      <c r="G58" s="462"/>
      <c r="H58" s="348">
        <v>2061</v>
      </c>
      <c r="I58" s="160"/>
      <c r="J58" s="160"/>
      <c r="K58" s="187"/>
      <c r="L58" s="105"/>
      <c r="M58" s="105"/>
    </row>
    <row r="59" spans="2:13" ht="14.15" customHeight="1" thickBot="1" x14ac:dyDescent="0.4">
      <c r="B59" s="145"/>
      <c r="C59" s="147" t="s">
        <v>78</v>
      </c>
      <c r="D59" s="391">
        <v>200</v>
      </c>
      <c r="E59" s="382">
        <v>1</v>
      </c>
      <c r="F59" s="388">
        <v>98</v>
      </c>
      <c r="G59" s="392">
        <f>D59-F59</f>
        <v>102</v>
      </c>
      <c r="H59" s="300">
        <v>93</v>
      </c>
      <c r="I59" s="160"/>
      <c r="J59" s="160"/>
      <c r="K59" s="187"/>
      <c r="L59" s="105"/>
      <c r="M59" s="105"/>
    </row>
    <row r="60" spans="2:13" s="97" customFormat="1" ht="15.65" customHeight="1" x14ac:dyDescent="0.35">
      <c r="B60" s="161"/>
      <c r="C60" s="148" t="s">
        <v>58</v>
      </c>
      <c r="D60" s="347">
        <v>8063</v>
      </c>
      <c r="E60" s="383">
        <f>E61+E62+E63</f>
        <v>4</v>
      </c>
      <c r="F60" s="346">
        <f>F61+F62+F63</f>
        <v>8331</v>
      </c>
      <c r="G60" s="386">
        <f>D60-F60</f>
        <v>-268</v>
      </c>
      <c r="H60" s="349">
        <f>H61+H62+H63</f>
        <v>7750</v>
      </c>
      <c r="I60" s="162"/>
      <c r="J60" s="162"/>
      <c r="K60" s="187"/>
      <c r="L60" s="105"/>
      <c r="M60" s="105"/>
    </row>
    <row r="61" spans="2:13" s="22" customFormat="1" ht="14.15" customHeight="1" x14ac:dyDescent="0.35">
      <c r="B61" s="149"/>
      <c r="C61" s="150" t="s">
        <v>33</v>
      </c>
      <c r="D61" s="239"/>
      <c r="E61" s="373"/>
      <c r="F61" s="358">
        <v>3517</v>
      </c>
      <c r="G61" s="358"/>
      <c r="H61" s="359">
        <v>3380</v>
      </c>
      <c r="I61" s="151"/>
      <c r="J61" s="151"/>
      <c r="K61" s="187"/>
      <c r="L61" s="105"/>
      <c r="M61" s="105"/>
    </row>
    <row r="62" spans="2:13" s="22" customFormat="1" ht="14.15" customHeight="1" x14ac:dyDescent="0.35">
      <c r="B62" s="149"/>
      <c r="C62" s="150" t="s">
        <v>34</v>
      </c>
      <c r="D62" s="239"/>
      <c r="E62" s="373">
        <v>2</v>
      </c>
      <c r="F62" s="358">
        <v>3170</v>
      </c>
      <c r="G62" s="358"/>
      <c r="H62" s="359">
        <v>2954</v>
      </c>
      <c r="I62" s="175"/>
      <c r="J62" s="175"/>
      <c r="K62" s="187"/>
      <c r="L62" s="105"/>
      <c r="M62" s="105"/>
    </row>
    <row r="63" spans="2:13" s="22" customFormat="1" ht="14.15" customHeight="1" thickBot="1" x14ac:dyDescent="0.4">
      <c r="B63" s="149"/>
      <c r="C63" s="223" t="s">
        <v>35</v>
      </c>
      <c r="D63" s="240"/>
      <c r="E63" s="374">
        <v>2</v>
      </c>
      <c r="F63" s="375">
        <v>1644</v>
      </c>
      <c r="G63" s="375"/>
      <c r="H63" s="380">
        <v>1416</v>
      </c>
      <c r="I63" s="175"/>
      <c r="J63" s="175"/>
      <c r="K63" s="187"/>
      <c r="L63" s="105"/>
      <c r="M63" s="105"/>
    </row>
    <row r="64" spans="2:13" ht="14.15" customHeight="1" thickBot="1" x14ac:dyDescent="0.4">
      <c r="B64" s="119"/>
      <c r="C64" s="152" t="s">
        <v>36</v>
      </c>
      <c r="D64" s="225">
        <v>116</v>
      </c>
      <c r="E64" s="384"/>
      <c r="F64" s="377">
        <v>6.0683499999999997</v>
      </c>
      <c r="G64" s="377">
        <f>D64-F64</f>
        <v>109.93165</v>
      </c>
      <c r="H64" s="230">
        <v>54.438180000000003</v>
      </c>
      <c r="I64" s="156"/>
      <c r="J64" s="156"/>
      <c r="K64" s="187"/>
      <c r="L64" s="105"/>
      <c r="M64" s="105"/>
    </row>
    <row r="65" spans="2:13" ht="14.15" customHeight="1" thickBot="1" x14ac:dyDescent="0.4">
      <c r="B65" s="119"/>
      <c r="C65" s="152" t="s">
        <v>14</v>
      </c>
      <c r="D65" s="224"/>
      <c r="E65" s="385"/>
      <c r="F65" s="387">
        <v>1.972</v>
      </c>
      <c r="G65" s="387"/>
      <c r="H65" s="296">
        <v>3.5999999999999999E-3</v>
      </c>
      <c r="I65" s="156"/>
      <c r="J65" s="156"/>
      <c r="K65" s="187"/>
      <c r="L65" s="105"/>
      <c r="M65" s="105"/>
    </row>
    <row r="66" spans="2:13" s="3" customFormat="1" ht="16.5" customHeight="1" thickBot="1" x14ac:dyDescent="0.4">
      <c r="B66" s="117"/>
      <c r="C66" s="178" t="s">
        <v>9</v>
      </c>
      <c r="D66" s="185">
        <f>D57+D59+D60+D64</f>
        <v>13755</v>
      </c>
      <c r="E66" s="301">
        <f>E57+E58+E59+E60+E64+E65</f>
        <v>166</v>
      </c>
      <c r="F66" s="199">
        <f>F57+F58+F59+F60+F64+F65</f>
        <v>13024.040349999999</v>
      </c>
      <c r="G66" s="199">
        <f>D66-F66</f>
        <v>730.95965000000069</v>
      </c>
      <c r="H66" s="207">
        <f>H57+H58+H59+H60+H64+H65</f>
        <v>12229.441779999999</v>
      </c>
      <c r="I66" s="172"/>
      <c r="J66" s="172"/>
      <c r="K66" s="187"/>
      <c r="L66" s="105"/>
      <c r="M66" s="105"/>
    </row>
    <row r="67" spans="2:13" s="3" customFormat="1" ht="19.149999999999999" customHeight="1" thickBot="1" x14ac:dyDescent="0.4">
      <c r="B67" s="157"/>
      <c r="C67" s="458" t="s">
        <v>98</v>
      </c>
      <c r="D67" s="458"/>
      <c r="E67" s="458"/>
      <c r="F67" s="458"/>
      <c r="G67" s="458"/>
      <c r="H67" s="174"/>
      <c r="I67" s="158"/>
      <c r="J67" s="158"/>
      <c r="K67" s="159"/>
      <c r="L67" s="4"/>
      <c r="M67" s="4"/>
    </row>
    <row r="68" spans="2:13" ht="12" customHeight="1" thickTop="1" x14ac:dyDescent="0.3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3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3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49999999999999" customHeight="1" thickBot="1" x14ac:dyDescent="0.4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49999999999999" customHeight="1" thickTop="1" x14ac:dyDescent="0.35">
      <c r="B72" s="445" t="s">
        <v>1</v>
      </c>
      <c r="C72" s="446"/>
      <c r="D72" s="446"/>
      <c r="E72" s="446"/>
      <c r="F72" s="446"/>
      <c r="G72" s="446"/>
      <c r="H72" s="446"/>
      <c r="I72" s="446"/>
      <c r="J72" s="446"/>
      <c r="K72" s="447"/>
      <c r="L72" s="204"/>
      <c r="M72" s="204"/>
    </row>
    <row r="73" spans="2:13" ht="4.5" customHeight="1" thickBot="1" x14ac:dyDescent="0.4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5" customHeight="1" thickBot="1" x14ac:dyDescent="0.4">
      <c r="B74" s="117"/>
      <c r="C74" s="448" t="s">
        <v>2</v>
      </c>
      <c r="D74" s="449"/>
      <c r="E74" s="448" t="s">
        <v>20</v>
      </c>
      <c r="F74" s="453"/>
      <c r="G74" s="448" t="s">
        <v>21</v>
      </c>
      <c r="H74" s="449"/>
      <c r="I74" s="156"/>
      <c r="J74" s="156"/>
      <c r="K74" s="115"/>
      <c r="L74" s="136"/>
      <c r="M74" s="136"/>
    </row>
    <row r="75" spans="2:13" ht="14.5" x14ac:dyDescent="0.35">
      <c r="B75" s="247"/>
      <c r="C75" s="165" t="s">
        <v>27</v>
      </c>
      <c r="D75" s="169">
        <v>85080</v>
      </c>
      <c r="E75" s="248" t="s">
        <v>5</v>
      </c>
      <c r="F75" s="241">
        <v>33444</v>
      </c>
      <c r="G75" s="249" t="s">
        <v>25</v>
      </c>
      <c r="H75" s="241">
        <v>10235</v>
      </c>
      <c r="I75" s="166"/>
      <c r="J75" s="166"/>
      <c r="K75" s="250"/>
      <c r="L75" s="291"/>
      <c r="M75" s="136"/>
    </row>
    <row r="76" spans="2:13" ht="14.5" x14ac:dyDescent="0.35">
      <c r="B76" s="247"/>
      <c r="C76" s="165" t="s">
        <v>3</v>
      </c>
      <c r="D76" s="169">
        <v>76080</v>
      </c>
      <c r="E76" s="251" t="s">
        <v>6</v>
      </c>
      <c r="F76" s="169">
        <v>49304</v>
      </c>
      <c r="G76" s="249" t="s">
        <v>80</v>
      </c>
      <c r="H76" s="169">
        <v>37965</v>
      </c>
      <c r="I76" s="166"/>
      <c r="J76" s="166"/>
      <c r="K76" s="250"/>
      <c r="L76" s="291"/>
      <c r="M76" s="136"/>
    </row>
    <row r="77" spans="2:13" ht="17" thickBot="1" x14ac:dyDescent="0.4">
      <c r="B77" s="247"/>
      <c r="C77" s="165" t="s">
        <v>115</v>
      </c>
      <c r="D77" s="169">
        <v>10840</v>
      </c>
      <c r="E77" s="165" t="s">
        <v>95</v>
      </c>
      <c r="F77" s="169">
        <v>2332</v>
      </c>
      <c r="G77" s="249" t="s">
        <v>81</v>
      </c>
      <c r="H77" s="169">
        <v>1104</v>
      </c>
      <c r="I77" s="166"/>
      <c r="J77" s="166"/>
      <c r="K77" s="250"/>
      <c r="L77" s="291"/>
      <c r="M77" s="136"/>
    </row>
    <row r="78" spans="2:13" ht="14.15" customHeight="1" thickBot="1" x14ac:dyDescent="0.4">
      <c r="B78" s="247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2"/>
      <c r="L78" s="255"/>
      <c r="M78" s="118"/>
    </row>
    <row r="79" spans="2:13" ht="12" customHeight="1" x14ac:dyDescent="0.35">
      <c r="B79" s="247"/>
      <c r="C79" s="312" t="s">
        <v>117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35">
      <c r="B80" s="247"/>
      <c r="C80" s="457"/>
      <c r="D80" s="457"/>
      <c r="E80" s="457"/>
      <c r="F80" s="457"/>
      <c r="G80" s="457"/>
      <c r="H80" s="457"/>
      <c r="I80" s="254"/>
      <c r="J80" s="255"/>
      <c r="K80" s="252"/>
      <c r="L80" s="255"/>
      <c r="M80" s="118"/>
    </row>
    <row r="81" spans="1:13" ht="6" customHeight="1" thickBot="1" x14ac:dyDescent="0.4">
      <c r="B81" s="247"/>
      <c r="C81" s="457"/>
      <c r="D81" s="457"/>
      <c r="E81" s="457"/>
      <c r="F81" s="457"/>
      <c r="G81" s="457"/>
      <c r="H81" s="457"/>
      <c r="I81" s="255"/>
      <c r="J81" s="255"/>
      <c r="K81" s="252"/>
      <c r="L81" s="255"/>
      <c r="M81" s="118"/>
    </row>
    <row r="82" spans="1:13" ht="14.15" customHeight="1" x14ac:dyDescent="0.35">
      <c r="B82" s="454" t="s">
        <v>8</v>
      </c>
      <c r="C82" s="455"/>
      <c r="D82" s="455"/>
      <c r="E82" s="455"/>
      <c r="F82" s="455"/>
      <c r="G82" s="455"/>
      <c r="H82" s="455"/>
      <c r="I82" s="455"/>
      <c r="J82" s="455"/>
      <c r="K82" s="456"/>
      <c r="L82" s="292"/>
      <c r="M82" s="204"/>
    </row>
    <row r="83" spans="1:13" ht="5.25" customHeight="1" thickBot="1" x14ac:dyDescent="0.4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4">
      <c r="A84" s="120"/>
      <c r="B84" s="118"/>
      <c r="C84" s="177" t="s">
        <v>19</v>
      </c>
      <c r="D84" s="324" t="s">
        <v>70</v>
      </c>
      <c r="E84" s="324" t="s">
        <v>111</v>
      </c>
      <c r="F84" s="193" t="str">
        <f>F19</f>
        <v>LANDET KVANTUM UKE 47</v>
      </c>
      <c r="G84" s="193" t="str">
        <f>G19</f>
        <v>LANDET KVANTUM T.O.M UKE 47</v>
      </c>
      <c r="H84" s="193" t="str">
        <f>I19</f>
        <v>RESTKVOTER</v>
      </c>
      <c r="I84" s="194" t="str">
        <f>J19</f>
        <v>LANDET KVANTUM T.O.M. UKE 47 2018</v>
      </c>
      <c r="J84" s="118"/>
      <c r="K84" s="10"/>
      <c r="L84" s="118"/>
      <c r="M84" s="118"/>
    </row>
    <row r="85" spans="1:13" ht="14.15" customHeight="1" x14ac:dyDescent="0.35">
      <c r="A85" s="120"/>
      <c r="B85" s="118"/>
      <c r="C85" s="342" t="s">
        <v>16</v>
      </c>
      <c r="D85" s="313">
        <f>D87+D86</f>
        <v>34056</v>
      </c>
      <c r="E85" s="313">
        <f>E87+E86</f>
        <v>35161</v>
      </c>
      <c r="F85" s="327">
        <f>F87+F86</f>
        <v>750</v>
      </c>
      <c r="G85" s="327">
        <f>G86+G87</f>
        <v>35656</v>
      </c>
      <c r="H85" s="327">
        <f>H86+H87</f>
        <v>-495</v>
      </c>
      <c r="I85" s="328">
        <f>I86+I87</f>
        <v>35825.329210000004</v>
      </c>
      <c r="J85" s="156"/>
      <c r="K85" s="128"/>
      <c r="L85" s="156"/>
      <c r="M85" s="156"/>
    </row>
    <row r="86" spans="1:13" ht="14.15" customHeight="1" x14ac:dyDescent="0.35">
      <c r="A86" s="120"/>
      <c r="B86" s="118"/>
      <c r="C86" s="259" t="s">
        <v>12</v>
      </c>
      <c r="D86" s="314">
        <v>33306</v>
      </c>
      <c r="E86" s="314">
        <v>34336</v>
      </c>
      <c r="F86" s="329">
        <v>749</v>
      </c>
      <c r="G86" s="329">
        <v>35196</v>
      </c>
      <c r="H86" s="329">
        <f>E86-G86</f>
        <v>-860</v>
      </c>
      <c r="I86" s="330">
        <v>35254.019310000003</v>
      </c>
      <c r="J86" s="156"/>
      <c r="K86" s="128"/>
      <c r="L86" s="156"/>
      <c r="M86" s="156"/>
    </row>
    <row r="87" spans="1:13" ht="15" thickBot="1" x14ac:dyDescent="0.4">
      <c r="A87" s="120"/>
      <c r="B87" s="118"/>
      <c r="C87" s="343" t="s">
        <v>11</v>
      </c>
      <c r="D87" s="323">
        <v>750</v>
      </c>
      <c r="E87" s="323">
        <v>825</v>
      </c>
      <c r="F87" s="331">
        <v>1</v>
      </c>
      <c r="G87" s="331">
        <v>460</v>
      </c>
      <c r="H87" s="331">
        <f>E87-G87</f>
        <v>365</v>
      </c>
      <c r="I87" s="332">
        <v>571.30989999999997</v>
      </c>
      <c r="J87" s="156"/>
      <c r="K87" s="128"/>
      <c r="L87" s="156"/>
      <c r="M87" s="156"/>
    </row>
    <row r="88" spans="1:13" ht="14.15" customHeight="1" x14ac:dyDescent="0.35">
      <c r="A88" s="120"/>
      <c r="B88" s="4"/>
      <c r="C88" s="258" t="s">
        <v>17</v>
      </c>
      <c r="D88" s="313">
        <f t="shared" ref="D88:E88" si="1">D89+D94+D95</f>
        <v>52020</v>
      </c>
      <c r="E88" s="313">
        <f t="shared" si="1"/>
        <v>60438</v>
      </c>
      <c r="F88" s="327">
        <f t="shared" ref="F88:I88" si="2">F89+F94+F95</f>
        <v>1338</v>
      </c>
      <c r="G88" s="327">
        <f t="shared" si="2"/>
        <v>50723</v>
      </c>
      <c r="H88" s="327">
        <f>H89+H94+H95</f>
        <v>9715</v>
      </c>
      <c r="I88" s="328">
        <f t="shared" si="2"/>
        <v>46782.932040000007</v>
      </c>
      <c r="J88" s="156"/>
      <c r="K88" s="128"/>
      <c r="L88" s="156"/>
      <c r="M88" s="156"/>
    </row>
    <row r="89" spans="1:13" ht="15.75" customHeight="1" x14ac:dyDescent="0.35">
      <c r="A89" s="120"/>
      <c r="B89" s="39"/>
      <c r="C89" s="265" t="s">
        <v>82</v>
      </c>
      <c r="D89" s="315">
        <f t="shared" ref="D89:E89" si="3">D90+D91+D92+D93</f>
        <v>40422</v>
      </c>
      <c r="E89" s="315">
        <f t="shared" si="3"/>
        <v>48334</v>
      </c>
      <c r="F89" s="333">
        <f t="shared" ref="F89:I89" si="4">F90+F91+F92+F93</f>
        <v>899</v>
      </c>
      <c r="G89" s="333">
        <f t="shared" si="4"/>
        <v>38877</v>
      </c>
      <c r="H89" s="333">
        <f>H90+H91+H92+H93</f>
        <v>9457</v>
      </c>
      <c r="I89" s="334">
        <f t="shared" si="4"/>
        <v>32738.847730000001</v>
      </c>
      <c r="J89" s="156"/>
      <c r="K89" s="128"/>
      <c r="L89" s="156"/>
      <c r="M89" s="156"/>
    </row>
    <row r="90" spans="1:13" ht="14.15" customHeight="1" x14ac:dyDescent="0.35">
      <c r="A90" s="115"/>
      <c r="B90" s="136"/>
      <c r="C90" s="264" t="s">
        <v>22</v>
      </c>
      <c r="D90" s="316">
        <v>11464</v>
      </c>
      <c r="E90" s="316">
        <v>13712</v>
      </c>
      <c r="F90" s="335">
        <v>283</v>
      </c>
      <c r="G90" s="335">
        <v>7051</v>
      </c>
      <c r="H90" s="335">
        <f t="shared" ref="H90:H98" si="5">E90-G90</f>
        <v>6661</v>
      </c>
      <c r="I90" s="336">
        <v>7255.9778999999999</v>
      </c>
      <c r="J90" s="156"/>
      <c r="K90" s="128"/>
      <c r="L90" s="156"/>
      <c r="M90" s="156"/>
    </row>
    <row r="91" spans="1:13" ht="14.15" customHeight="1" x14ac:dyDescent="0.35">
      <c r="A91" s="115"/>
      <c r="B91" s="136"/>
      <c r="C91" s="264" t="s">
        <v>23</v>
      </c>
      <c r="D91" s="316">
        <v>11232</v>
      </c>
      <c r="E91" s="316">
        <v>13342</v>
      </c>
      <c r="F91" s="335">
        <v>394</v>
      </c>
      <c r="G91" s="335">
        <v>11627</v>
      </c>
      <c r="H91" s="335">
        <f t="shared" si="5"/>
        <v>1715</v>
      </c>
      <c r="I91" s="336">
        <v>10044.67014</v>
      </c>
      <c r="J91" s="156"/>
      <c r="K91" s="128"/>
      <c r="L91" s="156"/>
      <c r="M91" s="156"/>
    </row>
    <row r="92" spans="1:13" ht="14.15" customHeight="1" x14ac:dyDescent="0.35">
      <c r="A92" s="115"/>
      <c r="B92" s="136"/>
      <c r="C92" s="264" t="s">
        <v>24</v>
      </c>
      <c r="D92" s="316">
        <v>11417</v>
      </c>
      <c r="E92" s="316">
        <v>13706</v>
      </c>
      <c r="F92" s="335">
        <v>183</v>
      </c>
      <c r="G92" s="335">
        <v>11602</v>
      </c>
      <c r="H92" s="335">
        <f t="shared" si="5"/>
        <v>2104</v>
      </c>
      <c r="I92" s="336">
        <v>8996.5978200000009</v>
      </c>
      <c r="J92" s="156"/>
      <c r="K92" s="128"/>
      <c r="L92" s="156"/>
      <c r="M92" s="156"/>
    </row>
    <row r="93" spans="1:13" ht="14.15" customHeight="1" x14ac:dyDescent="0.35">
      <c r="A93" s="115"/>
      <c r="B93" s="136"/>
      <c r="C93" s="264" t="s">
        <v>84</v>
      </c>
      <c r="D93" s="316">
        <v>6309</v>
      </c>
      <c r="E93" s="316">
        <v>7574</v>
      </c>
      <c r="F93" s="335">
        <v>39</v>
      </c>
      <c r="G93" s="335">
        <v>8597</v>
      </c>
      <c r="H93" s="335">
        <f t="shared" si="5"/>
        <v>-1023</v>
      </c>
      <c r="I93" s="336">
        <v>6441.6018700000004</v>
      </c>
      <c r="J93" s="156"/>
      <c r="K93" s="128"/>
      <c r="L93" s="156"/>
      <c r="M93" s="156"/>
    </row>
    <row r="94" spans="1:13" ht="14.15" customHeight="1" x14ac:dyDescent="0.35">
      <c r="A94" s="115"/>
      <c r="B94" s="136"/>
      <c r="C94" s="265" t="s">
        <v>29</v>
      </c>
      <c r="D94" s="315">
        <v>10414</v>
      </c>
      <c r="E94" s="315">
        <v>10082</v>
      </c>
      <c r="F94" s="333">
        <v>358</v>
      </c>
      <c r="G94" s="333">
        <v>9886</v>
      </c>
      <c r="H94" s="333">
        <f t="shared" si="5"/>
        <v>196</v>
      </c>
      <c r="I94" s="334">
        <v>12256.684440000001</v>
      </c>
      <c r="J94" s="156"/>
      <c r="K94" s="128"/>
      <c r="L94" s="156"/>
      <c r="M94" s="156"/>
    </row>
    <row r="95" spans="1:13" ht="14.15" customHeight="1" thickBot="1" x14ac:dyDescent="0.4">
      <c r="A95" s="120"/>
      <c r="B95" s="39"/>
      <c r="C95" s="266" t="s">
        <v>81</v>
      </c>
      <c r="D95" s="321">
        <v>1184</v>
      </c>
      <c r="E95" s="321">
        <v>2022</v>
      </c>
      <c r="F95" s="344">
        <v>81</v>
      </c>
      <c r="G95" s="344">
        <v>1960</v>
      </c>
      <c r="H95" s="344">
        <f t="shared" si="5"/>
        <v>62</v>
      </c>
      <c r="I95" s="345">
        <v>1787.39987</v>
      </c>
      <c r="J95" s="156"/>
      <c r="K95" s="128"/>
      <c r="L95" s="156"/>
      <c r="M95" s="156"/>
    </row>
    <row r="96" spans="1:13" ht="15" thickBot="1" x14ac:dyDescent="0.4">
      <c r="A96" s="120"/>
      <c r="B96" s="39"/>
      <c r="C96" s="173" t="s">
        <v>13</v>
      </c>
      <c r="D96" s="391">
        <v>313</v>
      </c>
      <c r="E96" s="391">
        <v>313</v>
      </c>
      <c r="F96" s="340">
        <v>1.5049999999999999</v>
      </c>
      <c r="G96" s="340">
        <v>23</v>
      </c>
      <c r="H96" s="340">
        <f t="shared" si="5"/>
        <v>290</v>
      </c>
      <c r="I96" s="341">
        <v>13.211639999999999</v>
      </c>
      <c r="J96" s="156"/>
      <c r="K96" s="128"/>
      <c r="L96" s="156"/>
      <c r="M96" s="156"/>
    </row>
    <row r="97" spans="1:13" ht="17" thickBot="1" x14ac:dyDescent="0.4">
      <c r="A97" s="120"/>
      <c r="B97" s="118"/>
      <c r="C97" s="173" t="s">
        <v>61</v>
      </c>
      <c r="D97" s="318">
        <v>300</v>
      </c>
      <c r="E97" s="318">
        <v>300</v>
      </c>
      <c r="F97" s="319">
        <v>0.63805999999999996</v>
      </c>
      <c r="G97" s="319">
        <v>300</v>
      </c>
      <c r="H97" s="319">
        <f t="shared" si="5"/>
        <v>0</v>
      </c>
      <c r="I97" s="322">
        <v>300</v>
      </c>
      <c r="J97" s="156"/>
      <c r="K97" s="128"/>
      <c r="L97" s="156"/>
      <c r="M97" s="156"/>
    </row>
    <row r="98" spans="1:13" ht="16.5" customHeight="1" thickBot="1" x14ac:dyDescent="0.4">
      <c r="A98" s="120"/>
      <c r="B98" s="118"/>
      <c r="C98" s="257" t="s">
        <v>14</v>
      </c>
      <c r="D98" s="318"/>
      <c r="E98" s="318"/>
      <c r="F98" s="319">
        <v>5</v>
      </c>
      <c r="G98" s="319">
        <v>60</v>
      </c>
      <c r="H98" s="319">
        <f t="shared" si="5"/>
        <v>-60</v>
      </c>
      <c r="I98" s="322">
        <v>120</v>
      </c>
      <c r="J98" s="156"/>
      <c r="K98" s="128"/>
      <c r="L98" s="156"/>
      <c r="M98" s="156"/>
    </row>
    <row r="99" spans="1:13" ht="16" thickBot="1" x14ac:dyDescent="0.4">
      <c r="A99" s="120"/>
      <c r="B99" s="118"/>
      <c r="C99" s="178" t="s">
        <v>9</v>
      </c>
      <c r="D99" s="320">
        <f>D85+D88+D96+D97+D98</f>
        <v>86689</v>
      </c>
      <c r="E99" s="320">
        <f>E85+E88+E96+E97+E98</f>
        <v>96212</v>
      </c>
      <c r="F99" s="390">
        <f t="shared" ref="F99:G99" si="6">F85+F88+F96+F97+F98</f>
        <v>2095.1430600000003</v>
      </c>
      <c r="G99" s="390">
        <f t="shared" si="6"/>
        <v>86762</v>
      </c>
      <c r="H99" s="221">
        <f>H85+H88+H96+H97+H98</f>
        <v>9450</v>
      </c>
      <c r="I99" s="197">
        <f>I85+I88+I96+I97+I98</f>
        <v>83041.472890000005</v>
      </c>
      <c r="J99" s="156"/>
      <c r="K99" s="128"/>
      <c r="L99" s="156"/>
      <c r="M99" s="156"/>
    </row>
    <row r="100" spans="1:13" ht="14.5" x14ac:dyDescent="0.35">
      <c r="A100" s="120"/>
      <c r="B100" s="118"/>
      <c r="C100" s="123" t="s">
        <v>99</v>
      </c>
      <c r="D100" s="179"/>
      <c r="E100" s="179"/>
      <c r="F100" s="180"/>
      <c r="G100" s="180"/>
      <c r="H100" s="181"/>
      <c r="I100" s="163"/>
      <c r="J100" s="156"/>
      <c r="K100" s="128"/>
      <c r="L100" s="156"/>
      <c r="M100" s="156"/>
    </row>
    <row r="101" spans="1:13" ht="13.5" customHeight="1" x14ac:dyDescent="0.35">
      <c r="B101" s="13"/>
      <c r="C101" s="201" t="s">
        <v>126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" thickBot="1" x14ac:dyDescent="0.4">
      <c r="B102" s="24"/>
      <c r="C102" s="202" t="s">
        <v>112</v>
      </c>
      <c r="D102" s="202"/>
      <c r="E102" s="202"/>
      <c r="F102" s="202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3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4">
      <c r="A104" s="79"/>
      <c r="C104" s="63" t="s">
        <v>37</v>
      </c>
      <c r="I104" s="79"/>
      <c r="J104" s="79"/>
      <c r="L104" s="79"/>
      <c r="M104" s="79"/>
    </row>
    <row r="105" spans="1:13" ht="17.149999999999999" customHeight="1" thickTop="1" x14ac:dyDescent="0.35">
      <c r="B105" s="445" t="s">
        <v>1</v>
      </c>
      <c r="C105" s="446"/>
      <c r="D105" s="446"/>
      <c r="E105" s="446"/>
      <c r="F105" s="446"/>
      <c r="G105" s="446"/>
      <c r="H105" s="446"/>
      <c r="I105" s="446"/>
      <c r="J105" s="446"/>
      <c r="K105" s="447"/>
      <c r="L105" s="204"/>
      <c r="M105" s="204"/>
    </row>
    <row r="106" spans="1:13" ht="6" customHeight="1" thickBot="1" x14ac:dyDescent="0.4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5" customHeight="1" thickBot="1" x14ac:dyDescent="0.4">
      <c r="B107" s="2"/>
      <c r="C107" s="448" t="s">
        <v>2</v>
      </c>
      <c r="D107" s="449"/>
      <c r="E107" s="448" t="s">
        <v>20</v>
      </c>
      <c r="F107" s="449"/>
      <c r="G107" s="448" t="s">
        <v>21</v>
      </c>
      <c r="H107" s="449"/>
      <c r="I107" s="38"/>
      <c r="J107" s="156"/>
      <c r="K107" s="1"/>
      <c r="L107" s="4"/>
      <c r="M107" s="4"/>
    </row>
    <row r="108" spans="1:13" ht="15" customHeight="1" x14ac:dyDescent="0.35">
      <c r="B108" s="9"/>
      <c r="C108" s="11" t="s">
        <v>27</v>
      </c>
      <c r="D108" s="169">
        <v>134000</v>
      </c>
      <c r="E108" s="164" t="s">
        <v>5</v>
      </c>
      <c r="F108" s="241">
        <v>49144</v>
      </c>
      <c r="G108" s="165" t="s">
        <v>25</v>
      </c>
      <c r="H108" s="241">
        <v>5439</v>
      </c>
      <c r="I108" s="38"/>
      <c r="J108" s="156"/>
      <c r="K108" s="42"/>
      <c r="L108" s="80"/>
      <c r="M108" s="80"/>
    </row>
    <row r="109" spans="1:13" ht="14.15" customHeight="1" x14ac:dyDescent="0.3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5" customHeight="1" x14ac:dyDescent="0.3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5" customHeight="1" thickBot="1" x14ac:dyDescent="0.4">
      <c r="B111" s="43"/>
      <c r="C111" s="396"/>
      <c r="D111" s="394"/>
      <c r="E111" s="394" t="s">
        <v>79</v>
      </c>
      <c r="F111" s="169">
        <v>3882</v>
      </c>
      <c r="G111" s="11"/>
      <c r="H111" s="396"/>
      <c r="I111" s="38"/>
      <c r="J111" s="156"/>
      <c r="K111" s="10"/>
      <c r="L111" s="118"/>
      <c r="M111" s="118"/>
    </row>
    <row r="112" spans="1:13" ht="14.15" customHeight="1" thickBot="1" x14ac:dyDescent="0.4">
      <c r="B112" s="9"/>
      <c r="C112" s="12" t="s">
        <v>31</v>
      </c>
      <c r="D112" s="170">
        <f>D108+D109+D110</f>
        <v>149550</v>
      </c>
      <c r="E112" s="395" t="s">
        <v>7</v>
      </c>
      <c r="F112" s="170">
        <f>F108+F109+F110+F111</f>
        <v>134000</v>
      </c>
      <c r="G112" s="121" t="s">
        <v>6</v>
      </c>
      <c r="H112" s="393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3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4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49999999999999" customHeight="1" x14ac:dyDescent="0.35">
      <c r="B115" s="450" t="s">
        <v>8</v>
      </c>
      <c r="C115" s="451"/>
      <c r="D115" s="451"/>
      <c r="E115" s="451"/>
      <c r="F115" s="451"/>
      <c r="G115" s="451"/>
      <c r="H115" s="451"/>
      <c r="I115" s="451"/>
      <c r="J115" s="451"/>
      <c r="K115" s="452"/>
      <c r="L115" s="204"/>
      <c r="M115" s="204"/>
    </row>
    <row r="116" spans="2:13" ht="3.75" customHeight="1" thickBot="1" x14ac:dyDescent="0.4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4">
      <c r="B117" s="2"/>
      <c r="C117" s="217" t="s">
        <v>19</v>
      </c>
      <c r="D117" s="177" t="s">
        <v>70</v>
      </c>
      <c r="E117" s="177" t="s">
        <v>113</v>
      </c>
      <c r="F117" s="186" t="str">
        <f>F19</f>
        <v>LANDET KVANTUM UKE 47</v>
      </c>
      <c r="G117" s="193" t="str">
        <f>G19</f>
        <v>LANDET KVANTUM T.O.M UKE 47</v>
      </c>
      <c r="H117" s="193" t="str">
        <f>I19</f>
        <v>RESTKVOTER</v>
      </c>
      <c r="I117" s="194" t="str">
        <f>J19</f>
        <v>LANDET KVANTUM T.O.M. UKE 47 2018</v>
      </c>
      <c r="J117" s="4"/>
      <c r="K117" s="1"/>
      <c r="L117" s="4"/>
      <c r="M117" s="4"/>
    </row>
    <row r="118" spans="2:13" s="70" customFormat="1" ht="14.15" customHeight="1" x14ac:dyDescent="0.35">
      <c r="B118" s="9"/>
      <c r="C118" s="258" t="s">
        <v>76</v>
      </c>
      <c r="D118" s="231">
        <f t="shared" ref="D118:I118" si="7">D119+D120+D121</f>
        <v>49144</v>
      </c>
      <c r="E118" s="231">
        <f t="shared" si="7"/>
        <v>45496</v>
      </c>
      <c r="F118" s="231">
        <f t="shared" si="7"/>
        <v>1306</v>
      </c>
      <c r="G118" s="231">
        <f t="shared" si="7"/>
        <v>47075</v>
      </c>
      <c r="H118" s="346">
        <f t="shared" si="7"/>
        <v>-1579</v>
      </c>
      <c r="I118" s="349">
        <f t="shared" si="7"/>
        <v>58060</v>
      </c>
      <c r="J118" s="156"/>
      <c r="K118" s="128"/>
      <c r="L118" s="156"/>
      <c r="M118" s="156"/>
    </row>
    <row r="119" spans="2:13" ht="14.15" customHeight="1" x14ac:dyDescent="0.35">
      <c r="B119" s="9"/>
      <c r="C119" s="259" t="s">
        <v>12</v>
      </c>
      <c r="D119" s="243">
        <v>39515</v>
      </c>
      <c r="E119" s="243">
        <v>35725</v>
      </c>
      <c r="F119" s="243">
        <v>1201</v>
      </c>
      <c r="G119" s="243">
        <v>40120</v>
      </c>
      <c r="H119" s="350">
        <f>E119-G119</f>
        <v>-4395</v>
      </c>
      <c r="I119" s="351">
        <v>49186</v>
      </c>
      <c r="J119" s="156"/>
      <c r="K119" s="128"/>
      <c r="L119" s="156"/>
      <c r="M119" s="156"/>
    </row>
    <row r="120" spans="2:13" ht="14.15" customHeight="1" x14ac:dyDescent="0.35">
      <c r="B120" s="9"/>
      <c r="C120" s="259" t="s">
        <v>11</v>
      </c>
      <c r="D120" s="243">
        <v>9129</v>
      </c>
      <c r="E120" s="243">
        <v>9271</v>
      </c>
      <c r="F120" s="243">
        <v>105</v>
      </c>
      <c r="G120" s="243">
        <v>6955</v>
      </c>
      <c r="H120" s="350">
        <f>E120-G120</f>
        <v>2316</v>
      </c>
      <c r="I120" s="351">
        <v>8874</v>
      </c>
      <c r="J120" s="156"/>
      <c r="K120" s="128"/>
      <c r="L120" s="156"/>
      <c r="M120" s="156"/>
    </row>
    <row r="121" spans="2:13" ht="15" thickBot="1" x14ac:dyDescent="0.4">
      <c r="B121" s="9"/>
      <c r="C121" s="260" t="s">
        <v>39</v>
      </c>
      <c r="D121" s="244">
        <v>500</v>
      </c>
      <c r="E121" s="244">
        <v>500</v>
      </c>
      <c r="F121" s="244"/>
      <c r="G121" s="244"/>
      <c r="H121" s="352">
        <f>E121-G121</f>
        <v>500</v>
      </c>
      <c r="I121" s="353"/>
      <c r="J121" s="156"/>
      <c r="K121" s="128"/>
      <c r="L121" s="156"/>
      <c r="M121" s="156"/>
    </row>
    <row r="122" spans="2:13" s="97" customFormat="1" ht="13.5" customHeight="1" thickBot="1" x14ac:dyDescent="0.4">
      <c r="B122" s="99"/>
      <c r="C122" s="261" t="s">
        <v>123</v>
      </c>
      <c r="D122" s="294">
        <v>32529</v>
      </c>
      <c r="E122" s="294">
        <v>31810</v>
      </c>
      <c r="F122" s="294">
        <v>6</v>
      </c>
      <c r="G122" s="294">
        <f>27893+6770</f>
        <v>34663</v>
      </c>
      <c r="H122" s="297">
        <f>E122-G122</f>
        <v>-2853</v>
      </c>
      <c r="I122" s="299">
        <v>34824</v>
      </c>
      <c r="J122" s="100"/>
      <c r="K122" s="128"/>
      <c r="L122" s="156"/>
      <c r="M122" s="156"/>
    </row>
    <row r="123" spans="2:13" s="70" customFormat="1" ht="14.25" customHeight="1" thickBot="1" x14ac:dyDescent="0.4">
      <c r="B123" s="9"/>
      <c r="C123" s="262" t="s">
        <v>17</v>
      </c>
      <c r="D123" s="225">
        <f>D124+D129+D132</f>
        <v>49948</v>
      </c>
      <c r="E123" s="225">
        <f>E124+E129+E132</f>
        <v>52142</v>
      </c>
      <c r="F123" s="225">
        <f>F124+F129+F132</f>
        <v>1741</v>
      </c>
      <c r="G123" s="225">
        <f>G132+G129+G124</f>
        <v>54823</v>
      </c>
      <c r="H123" s="354">
        <f>H124+H129+H132</f>
        <v>-2681</v>
      </c>
      <c r="I123" s="355">
        <f>I124+I129+I132</f>
        <v>55467</v>
      </c>
      <c r="J123" s="118"/>
      <c r="K123" s="128"/>
      <c r="L123" s="156"/>
      <c r="M123" s="156"/>
    </row>
    <row r="124" spans="2:13" ht="15.75" customHeight="1" x14ac:dyDescent="0.35">
      <c r="B124" s="2"/>
      <c r="C124" s="263" t="s">
        <v>124</v>
      </c>
      <c r="D124" s="376">
        <f>D125+D126+D127+D128</f>
        <v>38587</v>
      </c>
      <c r="E124" s="376">
        <f>E125+E126+E127+E128</f>
        <v>39044</v>
      </c>
      <c r="F124" s="376">
        <f>F125+F126+F127+F128</f>
        <v>1530</v>
      </c>
      <c r="G124" s="376">
        <f>G125+G126+G128+G127</f>
        <v>40685</v>
      </c>
      <c r="H124" s="356">
        <f>H125+H126+H127+H128</f>
        <v>-1641</v>
      </c>
      <c r="I124" s="357">
        <f>I125+I126+I127+I128</f>
        <v>45287</v>
      </c>
      <c r="J124" s="4"/>
      <c r="K124" s="128"/>
      <c r="L124" s="156"/>
      <c r="M124" s="156"/>
    </row>
    <row r="125" spans="2:13" s="22" customFormat="1" ht="14.15" customHeight="1" x14ac:dyDescent="0.35">
      <c r="B125" s="45"/>
      <c r="C125" s="264" t="s">
        <v>22</v>
      </c>
      <c r="D125" s="239">
        <v>10977</v>
      </c>
      <c r="E125" s="239">
        <v>12492</v>
      </c>
      <c r="F125" s="239">
        <v>470</v>
      </c>
      <c r="G125" s="239">
        <v>9473</v>
      </c>
      <c r="H125" s="358">
        <f t="shared" ref="H125:H137" si="8">E125-G125</f>
        <v>3019</v>
      </c>
      <c r="I125" s="359">
        <v>7591</v>
      </c>
      <c r="J125" s="46"/>
      <c r="K125" s="128"/>
      <c r="L125" s="156"/>
      <c r="M125" s="156"/>
    </row>
    <row r="126" spans="2:13" s="22" customFormat="1" ht="14.15" customHeight="1" x14ac:dyDescent="0.35">
      <c r="B126" s="130"/>
      <c r="C126" s="264" t="s">
        <v>23</v>
      </c>
      <c r="D126" s="239">
        <v>10663</v>
      </c>
      <c r="E126" s="239">
        <v>11227</v>
      </c>
      <c r="F126" s="239">
        <v>692</v>
      </c>
      <c r="G126" s="239">
        <f>12995-903</f>
        <v>12092</v>
      </c>
      <c r="H126" s="358">
        <f t="shared" si="8"/>
        <v>-865</v>
      </c>
      <c r="I126" s="359">
        <v>11793</v>
      </c>
      <c r="J126" s="136"/>
      <c r="K126" s="128"/>
      <c r="L126" s="156"/>
      <c r="M126" s="156"/>
    </row>
    <row r="127" spans="2:13" s="22" customFormat="1" ht="14.15" customHeight="1" x14ac:dyDescent="0.35">
      <c r="B127" s="130"/>
      <c r="C127" s="264" t="s">
        <v>24</v>
      </c>
      <c r="D127" s="239">
        <v>9605</v>
      </c>
      <c r="E127" s="239">
        <v>8685</v>
      </c>
      <c r="F127" s="239">
        <v>229</v>
      </c>
      <c r="G127" s="239">
        <f>13549-2384</f>
        <v>11165</v>
      </c>
      <c r="H127" s="358">
        <f t="shared" si="8"/>
        <v>-2480</v>
      </c>
      <c r="I127" s="359">
        <v>12835</v>
      </c>
      <c r="J127" s="136"/>
      <c r="K127" s="128"/>
      <c r="L127" s="156"/>
      <c r="M127" s="156"/>
    </row>
    <row r="128" spans="2:13" s="22" customFormat="1" ht="14.15" customHeight="1" x14ac:dyDescent="0.35">
      <c r="B128" s="130"/>
      <c r="C128" s="264" t="s">
        <v>84</v>
      </c>
      <c r="D128" s="239">
        <v>7342</v>
      </c>
      <c r="E128" s="239">
        <v>6640</v>
      </c>
      <c r="F128" s="239">
        <v>139</v>
      </c>
      <c r="G128" s="239">
        <f>11438-3483</f>
        <v>7955</v>
      </c>
      <c r="H128" s="358">
        <f t="shared" si="8"/>
        <v>-1315</v>
      </c>
      <c r="I128" s="359">
        <v>13068</v>
      </c>
      <c r="J128" s="136"/>
      <c r="K128" s="128"/>
      <c r="L128" s="156"/>
      <c r="M128" s="156"/>
    </row>
    <row r="129" spans="2:13" s="23" customFormat="1" ht="14.15" customHeight="1" x14ac:dyDescent="0.35">
      <c r="B129" s="20"/>
      <c r="C129" s="265" t="s">
        <v>18</v>
      </c>
      <c r="D129" s="232">
        <f>D130+D131</f>
        <v>5439</v>
      </c>
      <c r="E129" s="232">
        <v>6203</v>
      </c>
      <c r="F129" s="232">
        <v>5</v>
      </c>
      <c r="G129" s="232">
        <v>6606</v>
      </c>
      <c r="H129" s="360">
        <f t="shared" si="8"/>
        <v>-403</v>
      </c>
      <c r="I129" s="361">
        <v>4530</v>
      </c>
      <c r="J129" s="39"/>
      <c r="K129" s="128"/>
      <c r="L129" s="156"/>
      <c r="M129" s="156"/>
    </row>
    <row r="130" spans="2:13" ht="14.15" customHeight="1" x14ac:dyDescent="0.35">
      <c r="B130" s="9"/>
      <c r="C130" s="264" t="s">
        <v>40</v>
      </c>
      <c r="D130" s="239">
        <v>4939</v>
      </c>
      <c r="E130" s="239">
        <f>E129-E131</f>
        <v>5703</v>
      </c>
      <c r="F130" s="239"/>
      <c r="G130" s="239">
        <v>6318</v>
      </c>
      <c r="H130" s="358">
        <f t="shared" si="8"/>
        <v>-615</v>
      </c>
      <c r="I130" s="359">
        <v>4438</v>
      </c>
      <c r="J130" s="118"/>
      <c r="K130" s="128"/>
      <c r="L130" s="156"/>
      <c r="M130" s="156"/>
    </row>
    <row r="131" spans="2:13" ht="14.15" customHeight="1" x14ac:dyDescent="0.35">
      <c r="B131" s="20"/>
      <c r="C131" s="264" t="s">
        <v>41</v>
      </c>
      <c r="D131" s="239">
        <v>500</v>
      </c>
      <c r="E131" s="239">
        <v>500</v>
      </c>
      <c r="F131" s="239">
        <f>F129-F130</f>
        <v>5</v>
      </c>
      <c r="G131" s="239">
        <f>G129-G130</f>
        <v>288</v>
      </c>
      <c r="H131" s="358">
        <f t="shared" si="8"/>
        <v>212</v>
      </c>
      <c r="I131" s="359">
        <f>I129-I130</f>
        <v>92</v>
      </c>
      <c r="J131" s="39"/>
      <c r="K131" s="128"/>
      <c r="L131" s="156"/>
      <c r="M131" s="156"/>
    </row>
    <row r="132" spans="2:13" ht="15" thickBot="1" x14ac:dyDescent="0.4">
      <c r="B132" s="9"/>
      <c r="C132" s="266" t="s">
        <v>81</v>
      </c>
      <c r="D132" s="256">
        <v>5922</v>
      </c>
      <c r="E132" s="256">
        <v>6895</v>
      </c>
      <c r="F132" s="256">
        <v>206</v>
      </c>
      <c r="G132" s="256">
        <v>7532</v>
      </c>
      <c r="H132" s="362">
        <f t="shared" si="8"/>
        <v>-637</v>
      </c>
      <c r="I132" s="363">
        <v>5650</v>
      </c>
      <c r="J132" s="118"/>
      <c r="K132" s="128"/>
      <c r="L132" s="156"/>
      <c r="M132" s="156"/>
    </row>
    <row r="133" spans="2:13" s="70" customFormat="1" ht="15" thickBot="1" x14ac:dyDescent="0.4">
      <c r="B133" s="9"/>
      <c r="C133" s="262" t="s">
        <v>13</v>
      </c>
      <c r="D133" s="225">
        <v>129</v>
      </c>
      <c r="E133" s="225">
        <v>129</v>
      </c>
      <c r="F133" s="225"/>
      <c r="G133" s="225">
        <v>15</v>
      </c>
      <c r="H133" s="377">
        <f t="shared" si="8"/>
        <v>114</v>
      </c>
      <c r="I133" s="378">
        <v>12.872400000000001</v>
      </c>
      <c r="J133" s="118"/>
      <c r="K133" s="128"/>
      <c r="L133" s="156"/>
      <c r="M133" s="156"/>
    </row>
    <row r="134" spans="2:13" s="70" customFormat="1" ht="17" thickBot="1" x14ac:dyDescent="0.4">
      <c r="B134" s="9"/>
      <c r="C134" s="267" t="s">
        <v>65</v>
      </c>
      <c r="D134" s="295">
        <v>2000</v>
      </c>
      <c r="E134" s="295">
        <v>2000</v>
      </c>
      <c r="F134" s="295">
        <v>7</v>
      </c>
      <c r="G134" s="295">
        <v>2000</v>
      </c>
      <c r="H134" s="298">
        <f t="shared" si="8"/>
        <v>0</v>
      </c>
      <c r="I134" s="300">
        <v>2000</v>
      </c>
      <c r="J134" s="118"/>
      <c r="K134" s="128"/>
      <c r="L134" s="156"/>
      <c r="M134" s="156"/>
    </row>
    <row r="135" spans="2:13" s="70" customFormat="1" ht="15" thickBot="1" x14ac:dyDescent="0.4">
      <c r="B135" s="9"/>
      <c r="C135" s="262" t="s">
        <v>42</v>
      </c>
      <c r="D135" s="225">
        <v>250</v>
      </c>
      <c r="E135" s="225">
        <v>250</v>
      </c>
      <c r="F135" s="225"/>
      <c r="G135" s="225">
        <v>265.89499999999998</v>
      </c>
      <c r="H135" s="229">
        <f t="shared" si="8"/>
        <v>-15.894999999999982</v>
      </c>
      <c r="I135" s="230">
        <v>264.036</v>
      </c>
      <c r="J135" s="156"/>
      <c r="K135" s="128"/>
      <c r="L135" s="156"/>
      <c r="M135" s="156"/>
    </row>
    <row r="136" spans="2:13" s="70" customFormat="1" ht="15" thickBot="1" x14ac:dyDescent="0.4">
      <c r="B136" s="9"/>
      <c r="C136" s="218" t="s">
        <v>14</v>
      </c>
      <c r="D136" s="224"/>
      <c r="E136" s="224"/>
      <c r="F136" s="224">
        <v>8</v>
      </c>
      <c r="G136" s="224">
        <v>814</v>
      </c>
      <c r="H136" s="233">
        <f t="shared" si="8"/>
        <v>-814</v>
      </c>
      <c r="I136" s="296">
        <v>842</v>
      </c>
      <c r="J136" s="118"/>
      <c r="K136" s="128"/>
      <c r="L136" s="156"/>
      <c r="M136" s="156"/>
    </row>
    <row r="137" spans="2:13" s="3" customFormat="1" ht="16" thickBot="1" x14ac:dyDescent="0.4">
      <c r="B137" s="2"/>
      <c r="C137" s="32" t="s">
        <v>9</v>
      </c>
      <c r="D137" s="185">
        <f>D118+D122+D123+D133+D134+D135</f>
        <v>134000</v>
      </c>
      <c r="E137" s="185">
        <f>E118+E122+E123+E133+E134+E135</f>
        <v>131827</v>
      </c>
      <c r="F137" s="185">
        <f>F118+F122+F123+F133+F134+F135+F136</f>
        <v>3068</v>
      </c>
      <c r="G137" s="185">
        <f>G118+G122+G123+G133+G134+G135+G136</f>
        <v>139655.89499999999</v>
      </c>
      <c r="H137" s="199">
        <f t="shared" si="8"/>
        <v>-7828.8949999999895</v>
      </c>
      <c r="I137" s="197">
        <f>I118+I121+I122+I123+I133+I134+I135+I136</f>
        <v>151469.90839999999</v>
      </c>
      <c r="J137" s="172"/>
      <c r="K137" s="128"/>
      <c r="L137" s="156"/>
      <c r="M137" s="156"/>
    </row>
    <row r="138" spans="2:13" s="3" customFormat="1" ht="14.25" customHeight="1" x14ac:dyDescent="0.35">
      <c r="B138" s="2"/>
      <c r="C138" s="365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3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35">
      <c r="B140" s="117"/>
      <c r="C140" s="201" t="s">
        <v>130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35">
      <c r="B141" s="117"/>
      <c r="C141" s="201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" thickBot="1" x14ac:dyDescent="0.4">
      <c r="B142" s="35"/>
      <c r="C142" s="134" t="s">
        <v>125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3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3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3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4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4">
      <c r="B148" s="119"/>
      <c r="C148" s="434" t="s">
        <v>2</v>
      </c>
      <c r="D148" s="435"/>
      <c r="E148" s="188"/>
      <c r="F148" s="188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35">
      <c r="B149" s="119"/>
      <c r="C149" s="268" t="s">
        <v>55</v>
      </c>
      <c r="D149" s="269">
        <v>34705</v>
      </c>
      <c r="E149" s="270"/>
      <c r="F149" s="188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35">
      <c r="B150" s="119"/>
      <c r="C150" s="271" t="s">
        <v>67</v>
      </c>
      <c r="D150" s="272">
        <v>12676</v>
      </c>
      <c r="E150" s="270"/>
      <c r="F150" s="188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4">
      <c r="B151" s="119"/>
      <c r="C151" s="273" t="s">
        <v>68</v>
      </c>
      <c r="D151" s="272">
        <v>6376</v>
      </c>
      <c r="E151" s="270"/>
      <c r="F151" s="188"/>
      <c r="G151" s="137"/>
      <c r="H151" s="118"/>
      <c r="I151" s="118"/>
      <c r="J151" s="118"/>
      <c r="K151" s="120"/>
      <c r="L151" s="118"/>
      <c r="M151" s="118"/>
    </row>
    <row r="152" spans="2:13" ht="16" thickBot="1" x14ac:dyDescent="0.4">
      <c r="B152" s="119"/>
      <c r="C152" s="274" t="s">
        <v>31</v>
      </c>
      <c r="D152" s="275">
        <f>D149+D150+D151</f>
        <v>53757</v>
      </c>
      <c r="E152" s="270"/>
      <c r="F152" s="188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35">
      <c r="B153" s="119"/>
      <c r="C153" s="276" t="s">
        <v>103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35">
      <c r="B154" s="119"/>
      <c r="C154" s="276" t="s">
        <v>104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3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4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47" thickBot="1" x14ac:dyDescent="0.4">
      <c r="B157" s="119"/>
      <c r="C157" s="106" t="s">
        <v>19</v>
      </c>
      <c r="D157" s="113" t="s">
        <v>20</v>
      </c>
      <c r="E157" s="69" t="str">
        <f>F19</f>
        <v>LANDET KVANTUM UKE 47</v>
      </c>
      <c r="F157" s="69" t="str">
        <f>G19</f>
        <v>LANDET KVANTUM T.O.M UKE 47</v>
      </c>
      <c r="G157" s="69" t="str">
        <f>I19</f>
        <v>RESTKVOTER</v>
      </c>
      <c r="H157" s="92" t="str">
        <f>J19</f>
        <v>LANDET KVANTUM T.O.M. UKE 47 2018</v>
      </c>
      <c r="I157" s="118"/>
      <c r="J157" s="118"/>
      <c r="K157" s="120"/>
      <c r="L157" s="118"/>
      <c r="M157" s="118"/>
    </row>
    <row r="158" spans="2:13" ht="15" customHeight="1" thickBot="1" x14ac:dyDescent="0.4">
      <c r="B158" s="119"/>
      <c r="C158" s="111" t="s">
        <v>5</v>
      </c>
      <c r="D158" s="182">
        <v>34571</v>
      </c>
      <c r="E158" s="182">
        <v>108</v>
      </c>
      <c r="F158" s="182">
        <v>21645</v>
      </c>
      <c r="G158" s="182">
        <f>D158-F158</f>
        <v>12926</v>
      </c>
      <c r="H158" s="219">
        <v>17770</v>
      </c>
      <c r="I158" s="118"/>
      <c r="J158" s="118"/>
      <c r="K158" s="120"/>
      <c r="L158" s="118"/>
      <c r="M158" s="118"/>
    </row>
    <row r="159" spans="2:13" ht="15" customHeight="1" thickBot="1" x14ac:dyDescent="0.4">
      <c r="B159" s="119"/>
      <c r="C159" s="114" t="s">
        <v>41</v>
      </c>
      <c r="D159" s="182">
        <v>100</v>
      </c>
      <c r="E159" s="182"/>
      <c r="F159" s="182">
        <v>29.325669999999999</v>
      </c>
      <c r="G159" s="182">
        <f>D159-F159</f>
        <v>70.674329999999998</v>
      </c>
      <c r="H159" s="219">
        <v>3.8546299999999998</v>
      </c>
      <c r="I159" s="118"/>
      <c r="J159" s="118"/>
      <c r="K159" s="120"/>
      <c r="L159" s="118"/>
      <c r="M159" s="118"/>
    </row>
    <row r="160" spans="2:13" ht="15" customHeight="1" thickBot="1" x14ac:dyDescent="0.4">
      <c r="B160" s="119"/>
      <c r="C160" s="109" t="s">
        <v>36</v>
      </c>
      <c r="D160" s="183">
        <v>34</v>
      </c>
      <c r="E160" s="183"/>
      <c r="F160" s="183"/>
      <c r="G160" s="183">
        <f>D160-F160</f>
        <v>34</v>
      </c>
      <c r="H160" s="220">
        <v>0.02</v>
      </c>
      <c r="I160" s="118"/>
      <c r="J160" s="118"/>
      <c r="K160" s="120"/>
      <c r="L160" s="118"/>
      <c r="M160" s="118"/>
    </row>
    <row r="161" spans="1:13" ht="15" customHeight="1" thickBot="1" x14ac:dyDescent="0.4">
      <c r="A161" s="118"/>
      <c r="B161" s="119"/>
      <c r="C161" s="112" t="s">
        <v>52</v>
      </c>
      <c r="D161" s="184">
        <f>SUM(D158:D160)</f>
        <v>34705</v>
      </c>
      <c r="E161" s="184">
        <f>SUM(E158:E160)</f>
        <v>108</v>
      </c>
      <c r="F161" s="184">
        <f>SUM(F158:F160)</f>
        <v>21674.325669999998</v>
      </c>
      <c r="G161" s="184">
        <f>D161-F161</f>
        <v>13030.674330000002</v>
      </c>
      <c r="H161" s="206">
        <f>SUM(H158:H160)</f>
        <v>17773.874630000002</v>
      </c>
      <c r="I161" s="118"/>
      <c r="J161" s="118"/>
      <c r="K161" s="120"/>
      <c r="L161" s="118"/>
      <c r="M161" s="118"/>
    </row>
    <row r="162" spans="1:13" ht="21" customHeight="1" thickBot="1" x14ac:dyDescent="0.4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49999999999999" customHeight="1" thickTop="1" x14ac:dyDescent="0.35">
      <c r="B164" s="431" t="s">
        <v>1</v>
      </c>
      <c r="C164" s="432"/>
      <c r="D164" s="432"/>
      <c r="E164" s="432"/>
      <c r="F164" s="432"/>
      <c r="G164" s="432"/>
      <c r="H164" s="432"/>
      <c r="I164" s="432"/>
      <c r="J164" s="432"/>
      <c r="K164" s="433"/>
      <c r="L164" s="189"/>
      <c r="M164" s="189"/>
    </row>
    <row r="165" spans="1:13" ht="6" customHeight="1" thickBot="1" x14ac:dyDescent="0.4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4">
      <c r="B166" s="29"/>
      <c r="C166" s="434" t="s">
        <v>2</v>
      </c>
      <c r="D166" s="435"/>
      <c r="E166" s="434" t="s">
        <v>53</v>
      </c>
      <c r="F166" s="435"/>
      <c r="G166" s="434" t="s">
        <v>54</v>
      </c>
      <c r="H166" s="435"/>
      <c r="I166" s="83"/>
      <c r="J166" s="83"/>
      <c r="K166" s="30"/>
      <c r="L166" s="143"/>
      <c r="M166" s="143"/>
    </row>
    <row r="167" spans="1:13" ht="14.25" customHeight="1" x14ac:dyDescent="0.35">
      <c r="B167" s="49"/>
      <c r="C167" s="268" t="s">
        <v>55</v>
      </c>
      <c r="D167" s="278">
        <v>47999</v>
      </c>
      <c r="E167" s="279" t="s">
        <v>5</v>
      </c>
      <c r="F167" s="280">
        <v>34489</v>
      </c>
      <c r="G167" s="271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35">
      <c r="B168" s="49"/>
      <c r="C168" s="271" t="s">
        <v>44</v>
      </c>
      <c r="D168" s="281">
        <v>44935</v>
      </c>
      <c r="E168" s="282" t="s">
        <v>45</v>
      </c>
      <c r="F168" s="283">
        <v>8000</v>
      </c>
      <c r="G168" s="271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3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5666</v>
      </c>
      <c r="I169" s="83"/>
      <c r="J169" s="83"/>
      <c r="K169" s="51"/>
      <c r="L169" s="190"/>
      <c r="M169" s="190"/>
    </row>
    <row r="170" spans="1:13" ht="14.15" customHeight="1" thickBot="1" x14ac:dyDescent="0.4">
      <c r="B170" s="49"/>
      <c r="C170" s="271"/>
      <c r="D170" s="281"/>
      <c r="E170" s="282"/>
      <c r="F170" s="283"/>
      <c r="G170" s="271" t="s">
        <v>47</v>
      </c>
      <c r="H170" s="101">
        <v>1693</v>
      </c>
      <c r="I170" s="83"/>
      <c r="J170" s="83"/>
      <c r="K170" s="51"/>
      <c r="L170" s="190"/>
      <c r="M170" s="190"/>
    </row>
    <row r="171" spans="1:13" ht="14.15" customHeight="1" thickBot="1" x14ac:dyDescent="0.4">
      <c r="B171" s="49"/>
      <c r="C171" s="52" t="s">
        <v>31</v>
      </c>
      <c r="D171" s="284">
        <v>93614</v>
      </c>
      <c r="E171" s="285" t="s">
        <v>57</v>
      </c>
      <c r="F171" s="284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0"/>
      <c r="M171" s="190"/>
    </row>
    <row r="172" spans="1:13" ht="13" customHeight="1" x14ac:dyDescent="0.35">
      <c r="B172" s="49"/>
      <c r="C172" s="253" t="s">
        <v>94</v>
      </c>
      <c r="D172" s="282"/>
      <c r="E172" s="282"/>
      <c r="F172" s="282"/>
      <c r="G172" s="84"/>
      <c r="H172" s="50"/>
      <c r="I172" s="83"/>
      <c r="J172" s="83"/>
      <c r="K172" s="51"/>
      <c r="L172" s="190"/>
      <c r="M172" s="190"/>
    </row>
    <row r="173" spans="1:13" s="6" customFormat="1" ht="13" customHeight="1" x14ac:dyDescent="0.35">
      <c r="B173" s="49"/>
      <c r="C173" s="286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4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35">
      <c r="B175" s="436" t="s">
        <v>8</v>
      </c>
      <c r="C175" s="437"/>
      <c r="D175" s="437"/>
      <c r="E175" s="437"/>
      <c r="F175" s="437"/>
      <c r="G175" s="437"/>
      <c r="H175" s="437"/>
      <c r="I175" s="437"/>
      <c r="J175" s="437"/>
      <c r="K175" s="438"/>
      <c r="L175" s="189"/>
      <c r="M175" s="189"/>
    </row>
    <row r="176" spans="1:13" ht="4.5" customHeight="1" thickBot="1" x14ac:dyDescent="0.4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7" thickBot="1" x14ac:dyDescent="0.4">
      <c r="A177" s="3"/>
      <c r="B177" s="29"/>
      <c r="C177" s="106" t="s">
        <v>19</v>
      </c>
      <c r="D177" s="177" t="s">
        <v>70</v>
      </c>
      <c r="E177" s="177" t="s">
        <v>114</v>
      </c>
      <c r="F177" s="222" t="str">
        <f>F19</f>
        <v>LANDET KVANTUM UKE 47</v>
      </c>
      <c r="G177" s="69" t="str">
        <f>G19</f>
        <v>LANDET KVANTUM T.O.M UKE 47</v>
      </c>
      <c r="H177" s="69" t="str">
        <f>I19</f>
        <v>RESTKVOTER</v>
      </c>
      <c r="I177" s="92" t="str">
        <f>J19</f>
        <v>LANDET KVANTUM T.O.M. UKE 47 2018</v>
      </c>
      <c r="J177" s="143"/>
      <c r="K177" s="30"/>
      <c r="L177" s="143"/>
      <c r="M177" s="143"/>
    </row>
    <row r="178" spans="1:13" ht="14.15" customHeight="1" x14ac:dyDescent="0.35">
      <c r="B178" s="49"/>
      <c r="C178" s="107" t="s">
        <v>16</v>
      </c>
      <c r="D178" s="226">
        <f t="shared" ref="D178" si="9">D179+D180+D181+D182</f>
        <v>34489</v>
      </c>
      <c r="E178" s="226">
        <f>E179+E180+E181+E182</f>
        <v>39828</v>
      </c>
      <c r="F178" s="226">
        <f>F179+F180+F181+F182</f>
        <v>659.01260000000002</v>
      </c>
      <c r="G178" s="226">
        <f>G179+G180+G181+G182</f>
        <v>40423.33887</v>
      </c>
      <c r="H178" s="304">
        <f t="shared" ref="H178" si="10">H179+H180+H181+H182</f>
        <v>-595.33886999999868</v>
      </c>
      <c r="I178" s="309">
        <f>I179+I180+I181+I182</f>
        <v>30170.88234</v>
      </c>
      <c r="J178" s="80"/>
      <c r="K178" s="57"/>
      <c r="L178" s="191"/>
      <c r="M178" s="191"/>
    </row>
    <row r="179" spans="1:13" ht="14.15" customHeight="1" x14ac:dyDescent="0.35">
      <c r="B179" s="49"/>
      <c r="C179" s="293" t="s">
        <v>74</v>
      </c>
      <c r="D179" s="287">
        <v>21527</v>
      </c>
      <c r="E179" s="287">
        <v>25497</v>
      </c>
      <c r="F179" s="287"/>
      <c r="G179" s="287">
        <v>29357.918119999998</v>
      </c>
      <c r="H179" s="302">
        <f t="shared" ref="H179:H184" si="11">E179-G179</f>
        <v>-3860.9181199999985</v>
      </c>
      <c r="I179" s="307">
        <v>22949.99208</v>
      </c>
      <c r="J179" s="80"/>
      <c r="K179" s="57"/>
      <c r="L179" s="191"/>
      <c r="M179" s="191"/>
    </row>
    <row r="180" spans="1:13" ht="14.15" customHeight="1" x14ac:dyDescent="0.35">
      <c r="B180" s="49"/>
      <c r="C180" s="108" t="s">
        <v>11</v>
      </c>
      <c r="D180" s="287">
        <v>5603</v>
      </c>
      <c r="E180" s="287">
        <v>6636</v>
      </c>
      <c r="F180" s="287">
        <v>597.33180000000004</v>
      </c>
      <c r="G180" s="287">
        <v>3969.1426099999999</v>
      </c>
      <c r="H180" s="302">
        <f t="shared" si="11"/>
        <v>2666.8573900000001</v>
      </c>
      <c r="I180" s="307">
        <v>1817.0884599999999</v>
      </c>
      <c r="J180" s="80"/>
      <c r="K180" s="57"/>
      <c r="L180" s="191"/>
      <c r="M180" s="191"/>
    </row>
    <row r="181" spans="1:13" ht="14.15" customHeight="1" x14ac:dyDescent="0.35">
      <c r="B181" s="49"/>
      <c r="C181" s="108" t="s">
        <v>47</v>
      </c>
      <c r="D181" s="287">
        <v>1693</v>
      </c>
      <c r="E181" s="287">
        <v>1793</v>
      </c>
      <c r="F181" s="287">
        <v>54.608400000000003</v>
      </c>
      <c r="G181" s="287">
        <v>3278.1415900000002</v>
      </c>
      <c r="H181" s="302">
        <f t="shared" si="11"/>
        <v>-1485.1415900000002</v>
      </c>
      <c r="I181" s="307">
        <v>2423.7338800000002</v>
      </c>
      <c r="J181" s="80"/>
      <c r="K181" s="57"/>
      <c r="L181" s="191"/>
      <c r="M181" s="191"/>
    </row>
    <row r="182" spans="1:13" ht="14.25" customHeight="1" thickBot="1" x14ac:dyDescent="0.4">
      <c r="B182" s="49"/>
      <c r="C182" s="409" t="s">
        <v>46</v>
      </c>
      <c r="D182" s="287">
        <v>5666</v>
      </c>
      <c r="E182" s="287">
        <v>5902</v>
      </c>
      <c r="F182" s="287">
        <v>7.0724</v>
      </c>
      <c r="G182" s="287">
        <v>3818.1365500000002</v>
      </c>
      <c r="H182" s="302">
        <f t="shared" si="11"/>
        <v>2083.8634499999998</v>
      </c>
      <c r="I182" s="307">
        <v>2980.06792</v>
      </c>
      <c r="J182" s="80"/>
      <c r="K182" s="57"/>
      <c r="L182" s="191"/>
      <c r="M182" s="191"/>
    </row>
    <row r="183" spans="1:13" ht="14.15" customHeight="1" thickBot="1" x14ac:dyDescent="0.4">
      <c r="B183" s="49"/>
      <c r="C183" s="111" t="s">
        <v>38</v>
      </c>
      <c r="D183" s="288">
        <v>5500</v>
      </c>
      <c r="E183" s="288">
        <v>5500</v>
      </c>
      <c r="F183" s="288"/>
      <c r="G183" s="288">
        <v>4792.5846899999997</v>
      </c>
      <c r="H183" s="306">
        <f t="shared" si="11"/>
        <v>707.41531000000032</v>
      </c>
      <c r="I183" s="311">
        <v>2050.0937600000002</v>
      </c>
      <c r="J183" s="80"/>
      <c r="K183" s="57"/>
      <c r="L183" s="191"/>
      <c r="M183" s="191"/>
    </row>
    <row r="184" spans="1:13" ht="14.15" customHeight="1" x14ac:dyDescent="0.35">
      <c r="B184" s="49"/>
      <c r="C184" s="107" t="s">
        <v>17</v>
      </c>
      <c r="D184" s="226">
        <v>8000</v>
      </c>
      <c r="E184" s="226">
        <v>8000</v>
      </c>
      <c r="F184" s="226">
        <f>F185+F186</f>
        <v>88.578950000000006</v>
      </c>
      <c r="G184" s="226">
        <f>G185+G186</f>
        <v>3576.4864499999999</v>
      </c>
      <c r="H184" s="304">
        <f t="shared" si="11"/>
        <v>4423.5135499999997</v>
      </c>
      <c r="I184" s="309">
        <f>I185+I186</f>
        <v>4728.6873999999998</v>
      </c>
      <c r="J184" s="80"/>
      <c r="K184" s="57"/>
      <c r="L184" s="191"/>
      <c r="M184" s="191"/>
    </row>
    <row r="185" spans="1:13" ht="14.15" customHeight="1" x14ac:dyDescent="0.35">
      <c r="B185" s="49"/>
      <c r="C185" s="108" t="s">
        <v>29</v>
      </c>
      <c r="D185" s="287"/>
      <c r="E185" s="287"/>
      <c r="F185" s="287"/>
      <c r="G185" s="287">
        <v>398.58715000000001</v>
      </c>
      <c r="H185" s="302"/>
      <c r="I185" s="307">
        <v>1397.53377</v>
      </c>
      <c r="J185" s="80"/>
      <c r="K185" s="57"/>
      <c r="L185" s="191"/>
      <c r="M185" s="191"/>
    </row>
    <row r="186" spans="1:13" ht="14.15" customHeight="1" thickBot="1" x14ac:dyDescent="0.4">
      <c r="B186" s="49"/>
      <c r="C186" s="110" t="s">
        <v>48</v>
      </c>
      <c r="D186" s="228"/>
      <c r="E186" s="228"/>
      <c r="F186" s="228">
        <v>88.578950000000006</v>
      </c>
      <c r="G186" s="228">
        <v>3177.8993</v>
      </c>
      <c r="H186" s="305"/>
      <c r="I186" s="310">
        <v>3331.1536299999998</v>
      </c>
      <c r="J186" s="83"/>
      <c r="K186" s="57"/>
      <c r="L186" s="191"/>
      <c r="M186" s="191"/>
    </row>
    <row r="187" spans="1:13" ht="14.15" customHeight="1" thickBot="1" x14ac:dyDescent="0.4">
      <c r="B187" s="49"/>
      <c r="C187" s="111" t="s">
        <v>13</v>
      </c>
      <c r="D187" s="288">
        <v>10</v>
      </c>
      <c r="E187" s="288">
        <v>10</v>
      </c>
      <c r="F187" s="288"/>
      <c r="G187" s="288">
        <v>0.77705000000000002</v>
      </c>
      <c r="H187" s="306">
        <f>E187-G187</f>
        <v>9.2229500000000009</v>
      </c>
      <c r="I187" s="311">
        <v>0.60119999999999996</v>
      </c>
      <c r="J187" s="80"/>
      <c r="K187" s="57"/>
      <c r="L187" s="191"/>
      <c r="M187" s="191"/>
    </row>
    <row r="188" spans="1:13" ht="14.15" customHeight="1" thickBot="1" x14ac:dyDescent="0.4">
      <c r="B188" s="49"/>
      <c r="C188" s="109" t="s">
        <v>49</v>
      </c>
      <c r="D188" s="227"/>
      <c r="E188" s="227"/>
      <c r="F188" s="227">
        <v>1.6037699999999999</v>
      </c>
      <c r="G188" s="227">
        <v>55.472549999999998</v>
      </c>
      <c r="H188" s="303">
        <f>E188-G188</f>
        <v>-55.472549999999998</v>
      </c>
      <c r="I188" s="308">
        <v>50.62961</v>
      </c>
      <c r="J188" s="80"/>
      <c r="K188" s="57"/>
      <c r="L188" s="191"/>
      <c r="M188" s="191"/>
    </row>
    <row r="189" spans="1:13" ht="16" thickBot="1" x14ac:dyDescent="0.4">
      <c r="A189" s="3"/>
      <c r="B189" s="29"/>
      <c r="C189" s="112" t="s">
        <v>9</v>
      </c>
      <c r="D189" s="185">
        <f>D178+D183+D184+D187</f>
        <v>47999</v>
      </c>
      <c r="E189" s="185">
        <f>E178+E183+E184+E187</f>
        <v>53338</v>
      </c>
      <c r="F189" s="185">
        <f>F178+F183+F184+F187+F188</f>
        <v>749.19532000000004</v>
      </c>
      <c r="G189" s="185">
        <f>G178+G183+G184+G187+G188</f>
        <v>48848.659609999988</v>
      </c>
      <c r="H189" s="199">
        <f>H178+H183+H184+H187+H188</f>
        <v>4489.3403900000012</v>
      </c>
      <c r="I189" s="197">
        <f>I178+I183+I184+I187+I188</f>
        <v>37000.894310000003</v>
      </c>
      <c r="J189" s="423"/>
      <c r="K189" s="57"/>
      <c r="L189" s="191"/>
      <c r="M189" s="191"/>
    </row>
    <row r="190" spans="1:13" ht="14.15" customHeight="1" x14ac:dyDescent="0.35">
      <c r="A190" s="3"/>
      <c r="B190" s="29"/>
      <c r="C190" s="365" t="s">
        <v>75</v>
      </c>
      <c r="D190" s="66"/>
      <c r="E190" s="66"/>
      <c r="F190" s="66"/>
      <c r="G190" s="66"/>
      <c r="H190" s="364"/>
      <c r="I190" s="364"/>
      <c r="J190" s="143"/>
      <c r="K190" s="30"/>
      <c r="L190" s="143"/>
      <c r="M190" s="143"/>
    </row>
    <row r="191" spans="1:13" ht="15" thickBot="1" x14ac:dyDescent="0.4">
      <c r="B191" s="58"/>
      <c r="C191" s="408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5" customHeight="1" thickTop="1" x14ac:dyDescent="0.35"/>
    <row r="193" spans="1:13" s="40" customFormat="1" ht="17.149999999999999" customHeight="1" thickBot="1" x14ac:dyDescent="0.4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49999999999999" customHeight="1" thickTop="1" x14ac:dyDescent="0.35">
      <c r="B194" s="431" t="s">
        <v>1</v>
      </c>
      <c r="C194" s="432"/>
      <c r="D194" s="432"/>
      <c r="E194" s="432"/>
      <c r="F194" s="432"/>
      <c r="G194" s="432"/>
      <c r="H194" s="432"/>
      <c r="I194" s="432"/>
      <c r="J194" s="432"/>
      <c r="K194" s="433"/>
      <c r="L194" s="189"/>
      <c r="M194" s="189"/>
    </row>
    <row r="195" spans="1:13" ht="6" customHeight="1" thickBot="1" x14ac:dyDescent="0.4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5" customHeight="1" thickBot="1" x14ac:dyDescent="0.4">
      <c r="B196" s="72"/>
      <c r="C196" s="434" t="s">
        <v>2</v>
      </c>
      <c r="D196" s="435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35">
      <c r="B197" s="74"/>
      <c r="C197" s="268" t="s">
        <v>73</v>
      </c>
      <c r="D197" s="269">
        <v>4622</v>
      </c>
      <c r="E197" s="289"/>
      <c r="F197" s="238"/>
      <c r="G197" s="75"/>
      <c r="H197" s="75"/>
      <c r="I197" s="75"/>
      <c r="J197" s="160"/>
      <c r="K197" s="71"/>
      <c r="L197" s="118"/>
      <c r="M197" s="118"/>
    </row>
    <row r="198" spans="1:13" ht="14.15" customHeight="1" x14ac:dyDescent="0.35">
      <c r="B198" s="74"/>
      <c r="C198" s="271" t="s">
        <v>44</v>
      </c>
      <c r="D198" s="272">
        <v>24433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5" customHeight="1" thickBot="1" x14ac:dyDescent="0.4">
      <c r="B199" s="74"/>
      <c r="C199" s="273" t="s">
        <v>28</v>
      </c>
      <c r="D199" s="272">
        <v>382</v>
      </c>
      <c r="E199" s="289"/>
      <c r="F199" s="238"/>
      <c r="G199" s="88"/>
      <c r="H199" s="75"/>
      <c r="I199" s="75"/>
      <c r="J199" s="160"/>
      <c r="K199" s="71"/>
      <c r="L199" s="118"/>
      <c r="M199" s="118"/>
    </row>
    <row r="200" spans="1:13" ht="14.15" customHeight="1" thickBot="1" x14ac:dyDescent="0.4">
      <c r="B200" s="74"/>
      <c r="C200" s="274" t="s">
        <v>31</v>
      </c>
      <c r="D200" s="275">
        <f>SUM(D197:D199)</f>
        <v>29437</v>
      </c>
      <c r="E200" s="289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35">
      <c r="B201" s="82"/>
      <c r="C201" s="290" t="s">
        <v>106</v>
      </c>
      <c r="D201" s="282"/>
      <c r="E201" s="282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35">
      <c r="B202" s="82"/>
      <c r="C202" s="286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5" customHeight="1" thickBot="1" x14ac:dyDescent="0.4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49999999999999" customHeight="1" x14ac:dyDescent="0.35">
      <c r="B204" s="436" t="s">
        <v>8</v>
      </c>
      <c r="C204" s="437"/>
      <c r="D204" s="437"/>
      <c r="E204" s="437"/>
      <c r="F204" s="437"/>
      <c r="G204" s="437"/>
      <c r="H204" s="437"/>
      <c r="I204" s="437"/>
      <c r="J204" s="437"/>
      <c r="K204" s="438"/>
      <c r="L204" s="189"/>
      <c r="M204" s="189"/>
    </row>
    <row r="205" spans="1:13" ht="6" customHeight="1" thickBot="1" x14ac:dyDescent="0.4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4">
      <c r="B206" s="82"/>
      <c r="C206" s="106" t="s">
        <v>19</v>
      </c>
      <c r="D206" s="113" t="s">
        <v>20</v>
      </c>
      <c r="E206" s="69" t="str">
        <f>F19</f>
        <v>LANDET KVANTUM UKE 47</v>
      </c>
      <c r="F206" s="69" t="str">
        <f>G19</f>
        <v>LANDET KVANTUM T.O.M UKE 47</v>
      </c>
      <c r="G206" s="69" t="str">
        <f>I19</f>
        <v>RESTKVOTER</v>
      </c>
      <c r="H206" s="92" t="str">
        <f>J19</f>
        <v>LANDET KVANTUM T.O.M. UKE 47 2018</v>
      </c>
      <c r="I206" s="80"/>
      <c r="J206" s="80"/>
      <c r="K206" s="71"/>
      <c r="L206" s="118"/>
      <c r="M206" s="118"/>
    </row>
    <row r="207" spans="1:13" s="97" customFormat="1" ht="14.15" customHeight="1" thickBot="1" x14ac:dyDescent="0.4">
      <c r="B207" s="94"/>
      <c r="C207" s="111" t="s">
        <v>51</v>
      </c>
      <c r="D207" s="182">
        <v>1100</v>
      </c>
      <c r="E207" s="182">
        <v>11</v>
      </c>
      <c r="F207" s="182">
        <v>1058</v>
      </c>
      <c r="G207" s="182">
        <f>D207-F207</f>
        <v>42</v>
      </c>
      <c r="H207" s="219">
        <v>1006</v>
      </c>
      <c r="I207" s="95"/>
      <c r="J207" s="162"/>
      <c r="K207" s="96"/>
      <c r="L207" s="100"/>
      <c r="M207" s="100"/>
    </row>
    <row r="208" spans="1:13" ht="14.15" customHeight="1" thickBot="1" x14ac:dyDescent="0.4">
      <c r="B208" s="82"/>
      <c r="C208" s="114" t="s">
        <v>45</v>
      </c>
      <c r="D208" s="182">
        <v>3472</v>
      </c>
      <c r="E208" s="182">
        <v>54</v>
      </c>
      <c r="F208" s="182">
        <v>3152</v>
      </c>
      <c r="G208" s="182">
        <f t="shared" ref="G208:G210" si="12">D208-F208</f>
        <v>320</v>
      </c>
      <c r="H208" s="219">
        <v>4249</v>
      </c>
      <c r="I208" s="105"/>
      <c r="J208" s="105"/>
      <c r="K208" s="71"/>
      <c r="L208" s="118"/>
      <c r="M208" s="118"/>
    </row>
    <row r="209" spans="2:13" s="97" customFormat="1" ht="14.15" customHeight="1" thickBot="1" x14ac:dyDescent="0.4">
      <c r="B209" s="94"/>
      <c r="C209" s="109" t="s">
        <v>36</v>
      </c>
      <c r="D209" s="183">
        <v>50</v>
      </c>
      <c r="E209" s="183"/>
      <c r="F209" s="183">
        <v>2.15734</v>
      </c>
      <c r="G209" s="182">
        <f t="shared" si="12"/>
        <v>47.842660000000002</v>
      </c>
      <c r="H209" s="220">
        <v>0.53217999999999999</v>
      </c>
      <c r="I209" s="95"/>
      <c r="J209" s="162"/>
      <c r="K209" s="96"/>
      <c r="L209" s="100"/>
      <c r="M209" s="100"/>
    </row>
    <row r="210" spans="2:13" s="97" customFormat="1" ht="14.15" customHeight="1" thickBot="1" x14ac:dyDescent="0.4">
      <c r="B210" s="89"/>
      <c r="C210" s="109" t="s">
        <v>56</v>
      </c>
      <c r="D210" s="183"/>
      <c r="E210" s="183"/>
      <c r="F210" s="183">
        <v>4.3283800000000001</v>
      </c>
      <c r="G210" s="182">
        <f t="shared" si="12"/>
        <v>-4.3283800000000001</v>
      </c>
      <c r="H210" s="220">
        <v>0.95176000000000005</v>
      </c>
      <c r="I210" s="90"/>
      <c r="J210" s="90"/>
      <c r="K210" s="91"/>
      <c r="L210" s="192"/>
      <c r="M210" s="192"/>
    </row>
    <row r="211" spans="2:13" ht="16" thickBot="1" x14ac:dyDescent="0.4">
      <c r="B211" s="82"/>
      <c r="C211" s="112" t="s">
        <v>52</v>
      </c>
      <c r="D211" s="184">
        <f>D197</f>
        <v>4622</v>
      </c>
      <c r="E211" s="184">
        <f>SUM(E207:E210)</f>
        <v>65</v>
      </c>
      <c r="F211" s="184">
        <f>SUM(F207:F210)</f>
        <v>4216.4857199999997</v>
      </c>
      <c r="G211" s="184">
        <f>D211-F211</f>
        <v>405.51428000000033</v>
      </c>
      <c r="H211" s="206">
        <f>H207+H208+H209+H210</f>
        <v>5256.4839400000001</v>
      </c>
      <c r="I211" s="80"/>
      <c r="J211" s="80"/>
      <c r="K211" s="71"/>
      <c r="L211" s="118"/>
      <c r="M211" s="118"/>
    </row>
    <row r="212" spans="2:13" s="70" customFormat="1" ht="9" customHeight="1" x14ac:dyDescent="0.3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5" customHeight="1" thickBot="1" x14ac:dyDescent="0.4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5" customHeight="1" thickTop="1" x14ac:dyDescent="0.3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5" customHeight="1" x14ac:dyDescent="0.3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5" customHeight="1" x14ac:dyDescent="0.3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5" customHeight="1" x14ac:dyDescent="0.3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5" customHeight="1" x14ac:dyDescent="0.3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5" customHeight="1" x14ac:dyDescent="0.3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5" customHeight="1" x14ac:dyDescent="0.3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49999999999999" customHeight="1" thickBot="1" x14ac:dyDescent="0.4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49999999999999" customHeight="1" thickTop="1" x14ac:dyDescent="0.35">
      <c r="B222" s="431" t="s">
        <v>1</v>
      </c>
      <c r="C222" s="432"/>
      <c r="D222" s="432"/>
      <c r="E222" s="432"/>
      <c r="F222" s="432"/>
      <c r="G222" s="432"/>
      <c r="H222" s="432"/>
      <c r="I222" s="432"/>
      <c r="J222" s="432"/>
      <c r="K222" s="433"/>
      <c r="L222" s="189"/>
      <c r="M222" s="189"/>
    </row>
    <row r="223" spans="2:13" ht="6" customHeight="1" thickBot="1" x14ac:dyDescent="0.4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5" customHeight="1" thickBot="1" x14ac:dyDescent="0.4">
      <c r="B224" s="142"/>
      <c r="C224" s="434" t="s">
        <v>2</v>
      </c>
      <c r="D224" s="435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35">
      <c r="B225" s="145"/>
      <c r="C225" s="268" t="s">
        <v>73</v>
      </c>
      <c r="D225" s="269">
        <v>3536</v>
      </c>
      <c r="E225" s="289"/>
      <c r="F225" s="238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35">
      <c r="B226" s="145"/>
      <c r="C226" s="271" t="s">
        <v>44</v>
      </c>
      <c r="D226" s="272">
        <v>2504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4" ht="14.15" customHeight="1" thickBot="1" x14ac:dyDescent="0.4">
      <c r="B227" s="145"/>
      <c r="C227" s="271" t="s">
        <v>28</v>
      </c>
      <c r="D227" s="272">
        <v>123</v>
      </c>
      <c r="E227" s="289"/>
      <c r="F227" s="238"/>
      <c r="G227" s="160"/>
      <c r="H227" s="160"/>
      <c r="I227" s="160"/>
      <c r="J227" s="160"/>
      <c r="K227" s="120"/>
      <c r="L227" s="118"/>
      <c r="M227" s="118"/>
    </row>
    <row r="228" spans="2:14" ht="14.15" customHeight="1" thickBot="1" x14ac:dyDescent="0.4">
      <c r="B228" s="145"/>
      <c r="C228" s="274" t="s">
        <v>31</v>
      </c>
      <c r="D228" s="275">
        <f>SUM(D225:D227)</f>
        <v>6163</v>
      </c>
      <c r="E228" s="289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4">
      <c r="B229" s="82"/>
      <c r="C229" s="253" t="s">
        <v>120</v>
      </c>
      <c r="D229" s="282"/>
      <c r="E229" s="282"/>
      <c r="F229" s="83"/>
      <c r="G229" s="84"/>
      <c r="H229" s="80"/>
      <c r="I229" s="80"/>
      <c r="J229" s="80"/>
      <c r="K229" s="120"/>
      <c r="L229" s="118"/>
      <c r="M229" s="118"/>
    </row>
    <row r="230" spans="2:14" ht="17.149999999999999" customHeight="1" x14ac:dyDescent="0.35">
      <c r="B230" s="436" t="s">
        <v>8</v>
      </c>
      <c r="C230" s="437"/>
      <c r="D230" s="437"/>
      <c r="E230" s="437"/>
      <c r="F230" s="437"/>
      <c r="G230" s="437"/>
      <c r="H230" s="437"/>
      <c r="I230" s="437"/>
      <c r="J230" s="437"/>
      <c r="K230" s="438"/>
      <c r="L230" s="189"/>
      <c r="M230" s="189"/>
    </row>
    <row r="231" spans="2:14" ht="6" customHeight="1" thickBot="1" x14ac:dyDescent="0.4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4">
      <c r="B232" s="82"/>
      <c r="C232" s="398" t="s">
        <v>89</v>
      </c>
      <c r="D232" s="416" t="s">
        <v>90</v>
      </c>
      <c r="E232" s="398" t="s">
        <v>119</v>
      </c>
      <c r="F232" s="399" t="str">
        <f>E206</f>
        <v>LANDET KVANTUM UKE 47</v>
      </c>
      <c r="G232" s="400" t="str">
        <f>F206</f>
        <v>LANDET KVANTUM T.O.M UKE 47</v>
      </c>
      <c r="H232" s="400" t="s">
        <v>62</v>
      </c>
      <c r="I232" s="401" t="str">
        <f>H206</f>
        <v>LANDET KVANTUM T.O.M. UKE 47 2018</v>
      </c>
      <c r="J232" s="118"/>
      <c r="K232" s="42"/>
      <c r="L232" s="118"/>
      <c r="M232" s="118"/>
      <c r="N232" s="118"/>
    </row>
    <row r="233" spans="2:14" s="97" customFormat="1" ht="14.15" customHeight="1" thickBot="1" x14ac:dyDescent="0.4">
      <c r="B233" s="161"/>
      <c r="C233" s="111" t="s">
        <v>91</v>
      </c>
      <c r="D233" s="428">
        <v>1650</v>
      </c>
      <c r="E233" s="439">
        <v>1650</v>
      </c>
      <c r="F233" s="418">
        <f>SUM(F234:F235)</f>
        <v>0</v>
      </c>
      <c r="G233" s="402">
        <f>SUM(G234:G235)</f>
        <v>1595.15535</v>
      </c>
      <c r="H233" s="425">
        <f>E233-G233</f>
        <v>54.844650000000001</v>
      </c>
      <c r="I233" s="402">
        <f>SUM(I234:I235)</f>
        <v>2080.6275000000001</v>
      </c>
      <c r="J233" s="100"/>
      <c r="K233" s="411"/>
      <c r="L233" s="100"/>
      <c r="M233" s="100"/>
      <c r="N233" s="100"/>
    </row>
    <row r="234" spans="2:14" s="97" customFormat="1" ht="14.15" customHeight="1" thickBot="1" x14ac:dyDescent="0.4">
      <c r="B234" s="161"/>
      <c r="C234" s="403" t="s">
        <v>80</v>
      </c>
      <c r="D234" s="429"/>
      <c r="E234" s="440"/>
      <c r="F234" s="419"/>
      <c r="G234" s="404">
        <v>1221.97955</v>
      </c>
      <c r="H234" s="426"/>
      <c r="I234" s="404">
        <v>1633.6824999999999</v>
      </c>
      <c r="J234" s="100"/>
      <c r="K234" s="411"/>
      <c r="L234" s="100"/>
      <c r="M234" s="100"/>
      <c r="N234" s="100"/>
    </row>
    <row r="235" spans="2:14" s="97" customFormat="1" ht="14.15" customHeight="1" thickBot="1" x14ac:dyDescent="0.4">
      <c r="B235" s="161"/>
      <c r="C235" s="403" t="s">
        <v>81</v>
      </c>
      <c r="D235" s="430"/>
      <c r="E235" s="441"/>
      <c r="F235" s="405"/>
      <c r="G235" s="405">
        <v>373.17579999999998</v>
      </c>
      <c r="H235" s="427"/>
      <c r="I235" s="413">
        <v>446.94499999999999</v>
      </c>
      <c r="J235" s="100"/>
      <c r="K235" s="411"/>
      <c r="L235" s="100"/>
      <c r="M235" s="100"/>
      <c r="N235" s="100"/>
    </row>
    <row r="236" spans="2:14" s="97" customFormat="1" ht="14.15" customHeight="1" thickBot="1" x14ac:dyDescent="0.4">
      <c r="B236" s="161"/>
      <c r="C236" s="111" t="s">
        <v>92</v>
      </c>
      <c r="D236" s="428">
        <v>943</v>
      </c>
      <c r="E236" s="439">
        <v>1266</v>
      </c>
      <c r="F236" s="418">
        <f>SUM(F237:F238)</f>
        <v>0</v>
      </c>
      <c r="G236" s="402">
        <f>SUM(G237:G238)</f>
        <v>1334.1933099999999</v>
      </c>
      <c r="H236" s="425">
        <f>E236-G236</f>
        <v>-68.193309999999883</v>
      </c>
      <c r="I236" s="402">
        <f>SUM(I237:I238)</f>
        <v>1704.83341</v>
      </c>
      <c r="J236" s="100"/>
      <c r="K236" s="411"/>
      <c r="L236" s="100"/>
      <c r="M236" s="100"/>
      <c r="N236" s="100"/>
    </row>
    <row r="237" spans="2:14" s="97" customFormat="1" ht="14.15" customHeight="1" thickBot="1" x14ac:dyDescent="0.4">
      <c r="B237" s="161"/>
      <c r="C237" s="403" t="s">
        <v>80</v>
      </c>
      <c r="D237" s="429"/>
      <c r="E237" s="440"/>
      <c r="F237" s="419"/>
      <c r="G237" s="404">
        <v>1036.5637099999999</v>
      </c>
      <c r="H237" s="426"/>
      <c r="I237" s="404">
        <v>1421.3724</v>
      </c>
      <c r="J237" s="100"/>
      <c r="K237" s="411"/>
      <c r="L237" s="100"/>
      <c r="M237" s="100"/>
      <c r="N237" s="100"/>
    </row>
    <row r="238" spans="2:14" s="97" customFormat="1" ht="14.15" customHeight="1" thickBot="1" x14ac:dyDescent="0.4">
      <c r="B238" s="161"/>
      <c r="C238" s="403" t="s">
        <v>81</v>
      </c>
      <c r="D238" s="430"/>
      <c r="E238" s="441"/>
      <c r="F238" s="405"/>
      <c r="G238" s="405">
        <v>297.62959999999998</v>
      </c>
      <c r="H238" s="427"/>
      <c r="I238" s="413">
        <v>283.46100999999999</v>
      </c>
      <c r="J238" s="100"/>
      <c r="K238" s="411"/>
      <c r="L238" s="100"/>
      <c r="M238" s="100"/>
      <c r="N238" s="100"/>
    </row>
    <row r="239" spans="2:14" s="97" customFormat="1" ht="14.15" customHeight="1" thickBot="1" x14ac:dyDescent="0.4">
      <c r="B239" s="161"/>
      <c r="C239" s="111" t="s">
        <v>93</v>
      </c>
      <c r="D239" s="428">
        <v>943</v>
      </c>
      <c r="E239" s="439">
        <v>1143</v>
      </c>
      <c r="F239" s="418">
        <f>SUM(F240:F241)</f>
        <v>74</v>
      </c>
      <c r="G239" s="402">
        <f>SUM(G240:G241)</f>
        <v>890</v>
      </c>
      <c r="H239" s="425">
        <f>E239-G239</f>
        <v>253</v>
      </c>
      <c r="I239" s="402">
        <f>SUM(I240:I241)</f>
        <v>987</v>
      </c>
      <c r="J239" s="100"/>
      <c r="K239" s="411"/>
      <c r="L239" s="100"/>
      <c r="M239" s="100"/>
      <c r="N239" s="100"/>
    </row>
    <row r="240" spans="2:14" s="97" customFormat="1" ht="14.15" customHeight="1" thickBot="1" x14ac:dyDescent="0.4">
      <c r="B240" s="161"/>
      <c r="C240" s="403" t="s">
        <v>80</v>
      </c>
      <c r="D240" s="429"/>
      <c r="E240" s="440"/>
      <c r="F240" s="419">
        <v>54</v>
      </c>
      <c r="G240" s="404">
        <v>667</v>
      </c>
      <c r="H240" s="426"/>
      <c r="I240" s="404">
        <v>801</v>
      </c>
      <c r="J240" s="100"/>
      <c r="K240" s="411"/>
      <c r="L240" s="100"/>
      <c r="M240" s="100"/>
      <c r="N240" s="100"/>
    </row>
    <row r="241" spans="2:14" s="97" customFormat="1" ht="14.15" customHeight="1" thickBot="1" x14ac:dyDescent="0.4">
      <c r="B241" s="161"/>
      <c r="C241" s="403" t="s">
        <v>81</v>
      </c>
      <c r="D241" s="430"/>
      <c r="E241" s="441"/>
      <c r="F241" s="405">
        <v>20</v>
      </c>
      <c r="G241" s="405">
        <v>223</v>
      </c>
      <c r="H241" s="427"/>
      <c r="I241" s="413">
        <v>186</v>
      </c>
      <c r="J241" s="100"/>
      <c r="K241" s="411"/>
      <c r="L241" s="100"/>
      <c r="M241" s="100"/>
      <c r="N241" s="100"/>
    </row>
    <row r="242" spans="2:14" s="97" customFormat="1" ht="14.15" customHeight="1" thickBot="1" x14ac:dyDescent="0.4">
      <c r="B242" s="89"/>
      <c r="C242" s="109" t="s">
        <v>56</v>
      </c>
      <c r="D242" s="410"/>
      <c r="E242" s="420"/>
      <c r="F242" s="220"/>
      <c r="G242" s="220"/>
      <c r="H242" s="406"/>
      <c r="I242" s="414"/>
      <c r="J242" s="100"/>
      <c r="K242" s="412"/>
      <c r="L242" s="192"/>
      <c r="M242" s="192"/>
      <c r="N242" s="192"/>
    </row>
    <row r="243" spans="2:14" ht="16" thickBot="1" x14ac:dyDescent="0.4">
      <c r="B243" s="82"/>
      <c r="C243" s="112" t="s">
        <v>52</v>
      </c>
      <c r="D243" s="417">
        <f>SUM(D233:D242)</f>
        <v>3536</v>
      </c>
      <c r="E243" s="421">
        <f>SUM(E233:E242)</f>
        <v>4059</v>
      </c>
      <c r="F243" s="184">
        <f>F233+F236+F239+F242</f>
        <v>74</v>
      </c>
      <c r="G243" s="184">
        <f>G233+G236+G239+G242</f>
        <v>3819.3486599999997</v>
      </c>
      <c r="H243" s="407">
        <f>SUM(H233:H242)</f>
        <v>239.65134000000012</v>
      </c>
      <c r="I243" s="415">
        <f>I233+I236+I239+I242</f>
        <v>4772.4609099999998</v>
      </c>
      <c r="J243" s="118"/>
      <c r="K243" s="42"/>
      <c r="L243" s="118"/>
      <c r="M243" s="118"/>
      <c r="N243" s="118"/>
    </row>
    <row r="244" spans="2:14" s="70" customFormat="1" ht="9" customHeight="1" x14ac:dyDescent="0.3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5" customHeight="1" thickBot="1" x14ac:dyDescent="0.4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3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35"/>
    <row r="248" spans="2:14" ht="14.15" hidden="1" customHeight="1" x14ac:dyDescent="0.35"/>
    <row r="249" spans="2:14" ht="14.15" hidden="1" customHeight="1" x14ac:dyDescent="0.35"/>
    <row r="250" spans="2:14" ht="14.15" hidden="1" customHeight="1" x14ac:dyDescent="0.35">
      <c r="G250" s="64"/>
    </row>
    <row r="251" spans="2:14" ht="14.15" hidden="1" customHeight="1" x14ac:dyDescent="0.35">
      <c r="F251" s="64"/>
    </row>
    <row r="252" spans="2:14" ht="14.15" hidden="1" customHeight="1" x14ac:dyDescent="0.35"/>
    <row r="253" spans="2:14" ht="14.15" hidden="1" customHeight="1" x14ac:dyDescent="0.35"/>
    <row r="254" spans="2:14" ht="14.15" hidden="1" customHeight="1" x14ac:dyDescent="0.35"/>
    <row r="255" spans="2:14" ht="14.15" hidden="1" customHeight="1" x14ac:dyDescent="0.35"/>
    <row r="256" spans="2:14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5" hidden="1" customHeight="1" x14ac:dyDescent="0.35"/>
    <row r="356" ht="15" hidden="1" customHeight="1" x14ac:dyDescent="0.35"/>
    <row r="357" ht="15" hidden="1" customHeight="1" x14ac:dyDescent="0.35"/>
    <row r="358" ht="15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47
&amp;"-,Normal"&amp;11(iht. motatte landings- og sluttsedler fra fiskesalgslagene; alle tallstørrelser i hele tonn)&amp;R26.11.2019
</oddHeader>
    <oddFooter>&amp;LFiskeridirektoratet&amp;CReguleringsseksjonen&amp;RGuro Gjelsvik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UKE_47_2019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2019-11-27T09:40:38Z</cp:lastPrinted>
  <dcterms:created xsi:type="dcterms:W3CDTF">2011-07-06T12:13:20Z</dcterms:created>
  <dcterms:modified xsi:type="dcterms:W3CDTF">2019-11-27T10:32:05Z</dcterms:modified>
</cp:coreProperties>
</file>