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23\"/>
    </mc:Choice>
  </mc:AlternateContent>
  <bookViews>
    <workbookView xWindow="0" yWindow="0" windowWidth="23040" windowHeight="10848" tabRatio="413"/>
  </bookViews>
  <sheets>
    <sheet name="UKE_23_2018" sheetId="1" r:id="rId1"/>
  </sheets>
  <definedNames>
    <definedName name="Z_14D440E4_F18A_4F78_9989_38C1B133222D_.wvu.Cols" localSheetId="0" hidden="1">UKE_23_2018!#REF!</definedName>
    <definedName name="Z_14D440E4_F18A_4F78_9989_38C1B133222D_.wvu.PrintArea" localSheetId="0" hidden="1">UKE_23_2018!$B$1:$M$244</definedName>
    <definedName name="Z_14D440E4_F18A_4F78_9989_38C1B133222D_.wvu.Rows" localSheetId="0" hidden="1">UKE_23_2018!$356:$1048576,UKE_23_2018!$245:$355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1" i="1" l="1"/>
  <c r="F241" i="1"/>
  <c r="F237" i="1"/>
  <c r="F231" i="1"/>
  <c r="F234" i="1"/>
  <c r="G33" i="1"/>
  <c r="F33" i="1"/>
  <c r="F37" i="1"/>
  <c r="E241" i="1" l="1"/>
  <c r="D241" i="1"/>
  <c r="H240" i="1"/>
  <c r="I237" i="1"/>
  <c r="G237" i="1"/>
  <c r="H237" i="1" s="1"/>
  <c r="I234" i="1"/>
  <c r="G234" i="1"/>
  <c r="H234" i="1" s="1"/>
  <c r="I231" i="1"/>
  <c r="G231" i="1"/>
  <c r="I241" i="1" l="1"/>
  <c r="H231" i="1"/>
  <c r="H241" i="1" s="1"/>
  <c r="G32" i="1" l="1"/>
  <c r="F32" i="1"/>
  <c r="H80" i="1" l="1"/>
  <c r="F80" i="1"/>
  <c r="D80" i="1"/>
  <c r="I41" i="1" l="1"/>
  <c r="I40" i="1"/>
  <c r="I39" i="1"/>
  <c r="I38" i="1"/>
  <c r="I37" i="1"/>
  <c r="I36" i="1"/>
  <c r="I35" i="1"/>
  <c r="G34" i="1"/>
  <c r="F34" i="1" s="1"/>
  <c r="I33" i="1"/>
  <c r="J32" i="1"/>
  <c r="G24" i="1"/>
  <c r="E32" i="1"/>
  <c r="D32" i="1"/>
  <c r="I31" i="1"/>
  <c r="G30" i="1"/>
  <c r="F30" i="1" s="1"/>
  <c r="I29" i="1"/>
  <c r="I28" i="1"/>
  <c r="I27" i="1"/>
  <c r="I26" i="1"/>
  <c r="J25" i="1"/>
  <c r="G25" i="1"/>
  <c r="F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G42" i="1" l="1"/>
  <c r="I34" i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<sst xmlns="http://schemas.openxmlformats.org/spreadsheetml/2006/main" count="255" uniqueCount="128">
  <si>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</si>
  <si>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</si>
  <si>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</si>
  <si>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</si>
  <si>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</si>
  <si>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</si>
  <si>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</si>
  <si>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</si>
  <si>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</si>
  <si>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</si>
  <si>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</si>
  <si>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</si>
  <si>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</si>
  <si>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</si>
  <si>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</si>
  <si>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</si>
  <si>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</si>
  <si>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</si>
  <si>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</si>
  <si>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</si>
  <si>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</si>
  <si>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</si>
  <si>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</si>
  <si>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</si>
  <si>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</si>
  <si>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</si>
  <si>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</si>
  <si>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</si>
  <si>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</si>
  <si>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</si>
  <si>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</si>
  <si>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</si>
  <si>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</si>
  <si>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</si>
  <si>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</si>
  <si>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</si>
  <si>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</si>
  <si>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</si>
  <si>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</si>
  <si>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</si>
  <si>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</si>
  <si>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</si>
  <si>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</si>
  <si>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</si>
  <si>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</si>
  <si>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</si>
  <si>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</si>
  <si>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</si>
  <si>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</si>
  <si>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</si>
  <si>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</si>
  <si>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</si>
  <si>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</si>
  <si>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</si>
  <si>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</si>
  <si>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</si>
  <si>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</si>
  <si>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</si>
  <si>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</si>
  <si>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</si>
  <si>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</si>
  <si>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</si>
  <si>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</si>
  <si>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</si>
  <si>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</si>
  <si>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</si>
  <si>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</si>
  <si>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</si>
  <si>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</si>
  <si>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</si>
  <si>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</si>
  <si>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</si>
  <si>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</si>
  <si>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</si>
  <si>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</si>
  <si>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</si>
  <si>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</si>
  <si>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</si>
  <si>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</si>
  <si>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</si>
  <si>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</si>
  <si>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</si>
  <si>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</si>
  <si>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</si>
  <si>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</si>
  <si>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</si>
  <si>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</si>
  <si>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</si>
  <si>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</si>
  <si>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</si>
  <si>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</si>
  <si>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</si>
  <si>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</si>
  <si>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</si>
  <si>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</si>
  <si>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</si>
  <si>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</si>
  <si>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</si>
  <si>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</si>
  <si>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</si>
  <si>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</si>
  <si>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</si>
  <si>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</si>
  <si>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</si>
  <si>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</si>
  <si>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</si>
  <si>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</si>
  <si>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</si>
  <si>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</si>
  <si>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</si>
  <si>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</si>
  <si>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</si>
  <si>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</si>
  <si>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</si>
  <si>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</si>
  <si>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</si>
  <si>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</si>
  <si>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</si>
  <si>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</si>
  <si>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</si>
  <si>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</si>
  <si>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</si>
  <si>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UKE 23</t>
  </si>
  <si>
    <t>LANDET KVANTUM T.O.M UKE 23</t>
  </si>
  <si>
    <t>LANDET KVANTUM T.O.M. UKE 23 2017</t>
  </si>
  <si>
    <r>
      <t xml:space="preserve">3 </t>
    </r>
    <r>
      <rPr>
        <sz val="9"/>
        <color theme="1"/>
        <rFont val="Calibri"/>
        <family val="2"/>
      </rPr>
      <t>Registrert rekreasjonsfiske utgjør 1 384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</si>
  <si>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182 tonn, men det legges til grunn at hele avsetningen tas</t>
    </r>
  </si>
  <si>
    <t>LANDET KVANTUM AV TORSK, HYSE, SEI, BLÅKVEITE, SNABELUER OG REKER 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</si>
</sst>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8" xfId="1" applyNumberFormat="1" applyFont="1" applyFill="1" applyBorder="1" applyAlignment="1">
      <alignment horizontal="center" vertical="center"/>
    </xf>
    <xf numFmtId="3" fontId="22" fillId="0" borderId="93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topLeftCell="A20" zoomScaleNormal="115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5" t="s">
        <v>127</v>
      </c>
      <c r="C2" s="446"/>
      <c r="D2" s="446"/>
      <c r="E2" s="446"/>
      <c r="F2" s="446"/>
      <c r="G2" s="446"/>
      <c r="H2" s="446"/>
      <c r="I2" s="446"/>
      <c r="J2" s="446"/>
      <c r="K2" s="447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8"/>
      <c r="C7" s="449"/>
      <c r="D7" s="449"/>
      <c r="E7" s="449"/>
      <c r="F7" s="449"/>
      <c r="G7" s="449"/>
      <c r="H7" s="449"/>
      <c r="I7" s="449"/>
      <c r="J7" s="449"/>
      <c r="K7" s="450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51" t="s">
        <v>2</v>
      </c>
      <c r="D9" s="452"/>
      <c r="E9" s="451" t="s">
        <v>20</v>
      </c>
      <c r="F9" s="452"/>
      <c r="G9" s="451" t="s">
        <v>21</v>
      </c>
      <c r="H9" s="452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89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338159</v>
      </c>
      <c r="E12" s="167" t="s">
        <v>104</v>
      </c>
      <c r="F12" s="171">
        <v>23465</v>
      </c>
      <c r="G12" s="167" t="s">
        <v>91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105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412" t="s">
        <v>106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318" t="s">
        <v>107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170" t="s">
        <v>92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3">
      <c r="B18" s="453" t="s">
        <v>8</v>
      </c>
      <c r="C18" s="454"/>
      <c r="D18" s="454"/>
      <c r="E18" s="454"/>
      <c r="F18" s="454"/>
      <c r="G18" s="454"/>
      <c r="H18" s="454"/>
      <c r="I18" s="454"/>
      <c r="J18" s="454"/>
      <c r="K18" s="455"/>
      <c r="L18" s="208"/>
      <c r="M18" s="208"/>
    </row>
    <row r="19" spans="1:13" ht="12" customHeight="1" thickBot="1" x14ac:dyDescent="0.35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122</v>
      </c>
      <c r="G20" s="334" t="s">
        <v>123</v>
      </c>
      <c r="H20" s="334" t="s">
        <v>75</v>
      </c>
      <c r="I20" s="334" t="s">
        <v>64</v>
      </c>
      <c r="J20" s="335" t="s">
        <v>124</v>
      </c>
      <c r="K20" s="117"/>
      <c r="L20" s="4"/>
      <c r="M20" s="4"/>
    </row>
    <row r="21" spans="1:13" ht="14.1" customHeight="1" x14ac:dyDescent="0.3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1384.0694000000001</v>
      </c>
      <c r="G21" s="336">
        <f>G22+G23</f>
        <v>46291.0861</v>
      </c>
      <c r="H21" s="336"/>
      <c r="I21" s="336">
        <f>I23+I22</f>
        <v>65046.9139</v>
      </c>
      <c r="J21" s="337">
        <f>J23+J22</f>
        <v>45764.706100000003</v>
      </c>
      <c r="K21" s="129"/>
      <c r="L21" s="158"/>
      <c r="M21" s="158"/>
    </row>
    <row r="22" spans="1:13" ht="14.1" customHeight="1" x14ac:dyDescent="0.3">
      <c r="B22" s="120"/>
      <c r="C22" s="265" t="s">
        <v>12</v>
      </c>
      <c r="D22" s="320">
        <v>109124</v>
      </c>
      <c r="E22" s="338">
        <v>110588</v>
      </c>
      <c r="F22" s="338">
        <v>1362.5054</v>
      </c>
      <c r="G22" s="338">
        <v>46013.076300000001</v>
      </c>
      <c r="H22" s="338"/>
      <c r="I22" s="338">
        <f>E22-G22</f>
        <v>64574.923699999999</v>
      </c>
      <c r="J22" s="339">
        <v>45469.804600000003</v>
      </c>
      <c r="K22" s="129"/>
      <c r="L22" s="158"/>
      <c r="M22" s="158"/>
    </row>
    <row r="23" spans="1:13" ht="14.1" customHeight="1" thickBot="1" x14ac:dyDescent="0.35">
      <c r="B23" s="120"/>
      <c r="C23" s="266" t="s">
        <v>11</v>
      </c>
      <c r="D23" s="332">
        <v>750</v>
      </c>
      <c r="E23" s="340">
        <v>750</v>
      </c>
      <c r="F23" s="340">
        <v>21.564</v>
      </c>
      <c r="G23" s="340">
        <v>278.00979999999998</v>
      </c>
      <c r="H23" s="340"/>
      <c r="I23" s="338">
        <f>E23-G23</f>
        <v>471.99020000000002</v>
      </c>
      <c r="J23" s="339">
        <v>294.9015</v>
      </c>
      <c r="K23" s="129"/>
      <c r="L23" s="158"/>
      <c r="M23" s="158"/>
    </row>
    <row r="24" spans="1:13" ht="14.1" customHeight="1" x14ac:dyDescent="0.3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785.00160000000005</v>
      </c>
      <c r="G24" s="336">
        <f>G25+G31+G32</f>
        <v>200131.61664999998</v>
      </c>
      <c r="H24" s="336"/>
      <c r="I24" s="336">
        <f>I25+I31+I32</f>
        <v>26518.383350000004</v>
      </c>
      <c r="J24" s="337">
        <f>J25+J31+J32</f>
        <v>227926.98035</v>
      </c>
      <c r="K24" s="129"/>
      <c r="L24" s="158"/>
      <c r="M24" s="158"/>
    </row>
    <row r="25" spans="1:13" ht="15" customHeight="1" x14ac:dyDescent="0.3">
      <c r="A25" s="21"/>
      <c r="B25" s="130"/>
      <c r="C25" s="271" t="s">
        <v>93</v>
      </c>
      <c r="D25" s="321">
        <f>D26+D27+D28+D29+D30</f>
        <v>178564</v>
      </c>
      <c r="E25" s="342">
        <f>E26+E27+E28+E29+E30</f>
        <v>180746</v>
      </c>
      <c r="F25" s="342">
        <f>F26+F27+F28+F29</f>
        <v>581.75850000000003</v>
      </c>
      <c r="G25" s="342">
        <f>G26+G27+G28+G29</f>
        <v>160200.60334999999</v>
      </c>
      <c r="H25" s="342"/>
      <c r="I25" s="342">
        <f>I26+I27+I28+I29+I30</f>
        <v>20545.396650000002</v>
      </c>
      <c r="J25" s="343">
        <f>J26+J27+J28+J29+J30</f>
        <v>183596.56835000002</v>
      </c>
      <c r="K25" s="129"/>
      <c r="L25" s="158"/>
      <c r="M25" s="158"/>
    </row>
    <row r="26" spans="1:13" ht="14.1" customHeight="1" x14ac:dyDescent="0.3">
      <c r="A26" s="22"/>
      <c r="B26" s="131"/>
      <c r="C26" s="270" t="s">
        <v>22</v>
      </c>
      <c r="D26" s="322">
        <v>45392</v>
      </c>
      <c r="E26" s="344">
        <v>49760</v>
      </c>
      <c r="F26" s="344">
        <v>111.956</v>
      </c>
      <c r="G26" s="344">
        <v>50016.508199999997</v>
      </c>
      <c r="H26" s="344">
        <v>401</v>
      </c>
      <c r="I26" s="344">
        <f>E26-G26+H26</f>
        <v>144.49180000000342</v>
      </c>
      <c r="J26" s="345">
        <v>47671.497499999998</v>
      </c>
      <c r="K26" s="129"/>
      <c r="L26" s="158"/>
      <c r="M26" s="158"/>
    </row>
    <row r="27" spans="1:13" ht="14.1" customHeight="1" x14ac:dyDescent="0.3">
      <c r="A27" s="22"/>
      <c r="B27" s="131"/>
      <c r="C27" s="270" t="s">
        <v>60</v>
      </c>
      <c r="D27" s="322">
        <v>44493</v>
      </c>
      <c r="E27" s="344">
        <v>44908</v>
      </c>
      <c r="F27" s="344">
        <v>140.00470000000001</v>
      </c>
      <c r="G27" s="344">
        <v>46050.732100000001</v>
      </c>
      <c r="H27" s="344">
        <v>663</v>
      </c>
      <c r="I27" s="344">
        <f>E27-G27+H27</f>
        <v>-479.73210000000108</v>
      </c>
      <c r="J27" s="345">
        <v>50207.748200000002</v>
      </c>
      <c r="K27" s="129"/>
      <c r="L27" s="158"/>
      <c r="M27" s="158"/>
    </row>
    <row r="28" spans="1:13" ht="14.1" customHeight="1" x14ac:dyDescent="0.3">
      <c r="A28" s="22"/>
      <c r="B28" s="131"/>
      <c r="C28" s="270" t="s">
        <v>61</v>
      </c>
      <c r="D28" s="322">
        <v>42834</v>
      </c>
      <c r="E28" s="344">
        <v>41844</v>
      </c>
      <c r="F28" s="344">
        <v>227.5804</v>
      </c>
      <c r="G28" s="344">
        <v>38546.214749999999</v>
      </c>
      <c r="H28" s="344">
        <v>1066</v>
      </c>
      <c r="I28" s="344">
        <f>E28-G28+H28</f>
        <v>4363.7852500000008</v>
      </c>
      <c r="J28" s="345">
        <v>52544.682099999998</v>
      </c>
      <c r="K28" s="129"/>
      <c r="L28" s="158"/>
      <c r="M28" s="158"/>
    </row>
    <row r="29" spans="1:13" ht="14.1" customHeight="1" x14ac:dyDescent="0.3">
      <c r="A29" s="22"/>
      <c r="B29" s="131"/>
      <c r="C29" s="270" t="s">
        <v>94</v>
      </c>
      <c r="D29" s="322">
        <v>28645</v>
      </c>
      <c r="E29" s="344">
        <v>27034</v>
      </c>
      <c r="F29" s="344">
        <v>102.2174</v>
      </c>
      <c r="G29" s="344">
        <v>25587.148300000001</v>
      </c>
      <c r="H29" s="344">
        <v>907</v>
      </c>
      <c r="I29" s="344">
        <f>E29-G29+H29</f>
        <v>2353.8516999999993</v>
      </c>
      <c r="J29" s="345">
        <v>33172.640549999996</v>
      </c>
      <c r="K29" s="129"/>
      <c r="L29" s="158"/>
      <c r="M29" s="158"/>
    </row>
    <row r="30" spans="1:13" ht="14.1" customHeight="1" x14ac:dyDescent="0.3">
      <c r="A30" s="22"/>
      <c r="B30" s="131"/>
      <c r="C30" s="270" t="s">
        <v>95</v>
      </c>
      <c r="D30" s="322">
        <v>17200</v>
      </c>
      <c r="E30" s="344">
        <v>17200</v>
      </c>
      <c r="F30" s="344">
        <f>G30-2727</f>
        <v>310</v>
      </c>
      <c r="G30" s="344">
        <f>SUM(H26:H29)</f>
        <v>3037</v>
      </c>
      <c r="H30" s="344"/>
      <c r="I30" s="344">
        <f>E30-G30</f>
        <v>14163</v>
      </c>
      <c r="J30" s="343"/>
      <c r="K30" s="129"/>
      <c r="L30" s="158"/>
      <c r="M30" s="158"/>
    </row>
    <row r="31" spans="1:13" ht="14.1" customHeight="1" x14ac:dyDescent="0.3">
      <c r="A31" s="23"/>
      <c r="B31" s="130"/>
      <c r="C31" s="271" t="s">
        <v>18</v>
      </c>
      <c r="D31" s="321">
        <v>28576</v>
      </c>
      <c r="E31" s="342">
        <v>29602</v>
      </c>
      <c r="F31" s="342">
        <v>162.00540000000001</v>
      </c>
      <c r="G31" s="342">
        <v>14528.6276</v>
      </c>
      <c r="H31" s="417"/>
      <c r="I31" s="417">
        <f>E31-G31</f>
        <v>15073.3724</v>
      </c>
      <c r="J31" s="343">
        <v>15722.3981</v>
      </c>
      <c r="K31" s="129"/>
      <c r="L31" s="158"/>
      <c r="M31" s="158"/>
    </row>
    <row r="32" spans="1:13" ht="14.1" customHeight="1" x14ac:dyDescent="0.3">
      <c r="A32" s="23"/>
      <c r="B32" s="130"/>
      <c r="C32" s="271" t="s">
        <v>96</v>
      </c>
      <c r="D32" s="321">
        <f>D33+D34</f>
        <v>21201</v>
      </c>
      <c r="E32" s="342">
        <f>E34+E33</f>
        <v>16302</v>
      </c>
      <c r="F32" s="342">
        <f>F33</f>
        <v>41.237700000000004</v>
      </c>
      <c r="G32" s="342">
        <f>G33</f>
        <v>25402.385699999999</v>
      </c>
      <c r="H32" s="344"/>
      <c r="I32" s="342">
        <f>I33+I34</f>
        <v>-9100.3856999999989</v>
      </c>
      <c r="J32" s="343">
        <f>J33</f>
        <v>28608.013900000002</v>
      </c>
      <c r="K32" s="129"/>
      <c r="L32" s="158"/>
      <c r="M32" s="158"/>
    </row>
    <row r="33" spans="1:13" ht="14.1" customHeight="1" x14ac:dyDescent="0.3">
      <c r="A33" s="22"/>
      <c r="B33" s="131"/>
      <c r="C33" s="270" t="s">
        <v>10</v>
      </c>
      <c r="D33" s="322">
        <v>19101</v>
      </c>
      <c r="E33" s="344">
        <v>14202</v>
      </c>
      <c r="F33" s="344">
        <f>66.2377-F37</f>
        <v>41.237700000000004</v>
      </c>
      <c r="G33" s="344">
        <f>31387.3857-G37</f>
        <v>25402.385699999999</v>
      </c>
      <c r="H33" s="344">
        <v>237</v>
      </c>
      <c r="I33" s="344">
        <f>E33-G33+H33</f>
        <v>-10963.385699999999</v>
      </c>
      <c r="J33" s="345">
        <v>28608.013900000002</v>
      </c>
      <c r="K33" s="129"/>
      <c r="L33" s="158"/>
      <c r="M33" s="158"/>
    </row>
    <row r="34" spans="1:13" ht="14.1" customHeight="1" thickBot="1" x14ac:dyDescent="0.35">
      <c r="A34" s="22"/>
      <c r="B34" s="131"/>
      <c r="C34" s="346" t="s">
        <v>97</v>
      </c>
      <c r="D34" s="323">
        <v>2100</v>
      </c>
      <c r="E34" s="347">
        <v>2100</v>
      </c>
      <c r="F34" s="347">
        <f>G34-216</f>
        <v>21</v>
      </c>
      <c r="G34" s="347">
        <f>H33</f>
        <v>237</v>
      </c>
      <c r="H34" s="347"/>
      <c r="I34" s="347">
        <f t="shared" ref="I34:I41" si="0">E34-G34</f>
        <v>1863</v>
      </c>
      <c r="J34" s="348"/>
      <c r="K34" s="129"/>
      <c r="L34" s="158"/>
      <c r="M34" s="158"/>
    </row>
    <row r="35" spans="1:13" ht="15.75" customHeight="1" thickBot="1" x14ac:dyDescent="0.35">
      <c r="B35" s="120"/>
      <c r="C35" s="175" t="s">
        <v>78</v>
      </c>
      <c r="D35" s="410">
        <v>4000</v>
      </c>
      <c r="E35" s="349">
        <v>4000</v>
      </c>
      <c r="F35" s="349"/>
      <c r="G35" s="349">
        <v>3919.3614499999999</v>
      </c>
      <c r="H35" s="349"/>
      <c r="I35" s="378">
        <f t="shared" si="0"/>
        <v>80.638550000000123</v>
      </c>
      <c r="J35" s="379">
        <v>2736.91345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4">
        <v>703</v>
      </c>
      <c r="E36" s="325">
        <v>703</v>
      </c>
      <c r="F36" s="349"/>
      <c r="G36" s="349">
        <v>495.34620000000001</v>
      </c>
      <c r="H36" s="325"/>
      <c r="I36" s="378">
        <f t="shared" si="0"/>
        <v>207.65379999999999</v>
      </c>
      <c r="J36" s="408">
        <v>403.92860000000002</v>
      </c>
      <c r="K36" s="129"/>
      <c r="L36" s="158"/>
      <c r="M36" s="158"/>
    </row>
    <row r="37" spans="1:13" ht="17.25" customHeight="1" thickBot="1" x14ac:dyDescent="0.35">
      <c r="B37" s="120"/>
      <c r="C37" s="175" t="s">
        <v>79</v>
      </c>
      <c r="D37" s="324">
        <v>3000</v>
      </c>
      <c r="E37" s="325">
        <v>3000</v>
      </c>
      <c r="F37" s="325">
        <f>G37-5960</f>
        <v>25</v>
      </c>
      <c r="G37" s="325">
        <v>5985</v>
      </c>
      <c r="H37" s="377"/>
      <c r="I37" s="378">
        <f t="shared" si="0"/>
        <v>-2985</v>
      </c>
      <c r="J37" s="408"/>
      <c r="K37" s="129"/>
      <c r="L37" s="158"/>
      <c r="M37" s="158"/>
    </row>
    <row r="38" spans="1:13" ht="17.25" customHeight="1" thickBot="1" x14ac:dyDescent="0.35">
      <c r="B38" s="120"/>
      <c r="C38" s="175" t="s">
        <v>67</v>
      </c>
      <c r="D38" s="324">
        <v>7000</v>
      </c>
      <c r="E38" s="325">
        <v>7000</v>
      </c>
      <c r="F38" s="325">
        <v>3.5653000000000001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5">
      <c r="B39" s="120"/>
      <c r="C39" s="175" t="s">
        <v>86</v>
      </c>
      <c r="D39" s="324">
        <v>3000</v>
      </c>
      <c r="E39" s="325">
        <v>3000</v>
      </c>
      <c r="F39" s="325">
        <v>48.036000000000001</v>
      </c>
      <c r="G39" s="325">
        <v>988.21280000000002</v>
      </c>
      <c r="H39" s="325"/>
      <c r="I39" s="378">
        <f t="shared" si="0"/>
        <v>2011.7872</v>
      </c>
      <c r="J39" s="408"/>
      <c r="K39" s="129"/>
      <c r="L39" s="158"/>
      <c r="M39" s="158"/>
    </row>
    <row r="40" spans="1:13" ht="17.25" customHeight="1" thickBot="1" x14ac:dyDescent="0.35">
      <c r="B40" s="120"/>
      <c r="C40" s="175" t="s">
        <v>98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5">
      <c r="B41" s="120"/>
      <c r="C41" s="153" t="s">
        <v>14</v>
      </c>
      <c r="D41" s="324">
        <v>0</v>
      </c>
      <c r="E41" s="325"/>
      <c r="F41" s="325">
        <v>3</v>
      </c>
      <c r="G41" s="325">
        <v>295</v>
      </c>
      <c r="H41" s="325"/>
      <c r="I41" s="378">
        <f t="shared" si="0"/>
        <v>-295</v>
      </c>
      <c r="J41" s="408">
        <v>299</v>
      </c>
      <c r="K41" s="129"/>
      <c r="L41" s="158"/>
      <c r="M41" s="158"/>
    </row>
    <row r="42" spans="1:13" ht="16.5" customHeight="1" thickBot="1" x14ac:dyDescent="0.35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F21+F24+F35+F36+F37+F38+F41+F39</f>
        <v>2248.6723000000002</v>
      </c>
      <c r="G42" s="199">
        <f>G21+G24+G35+G36+G37+G38+G39+G41</f>
        <v>265105.62319999997</v>
      </c>
      <c r="H42" s="199">
        <f>H26+H27+H28+H29+H33</f>
        <v>3274</v>
      </c>
      <c r="I42" s="307">
        <f>I21+I24+I35+I36+I37+I38+I39+I40+I41</f>
        <v>91085.376800000013</v>
      </c>
      <c r="J42" s="200">
        <f>J21+J24+J35+J36+J37+J38+J39+J40+J41</f>
        <v>284131.52849999996</v>
      </c>
      <c r="K42" s="129"/>
      <c r="L42" s="158"/>
      <c r="M42" s="158"/>
    </row>
    <row r="43" spans="1:13" ht="14.1" customHeight="1" x14ac:dyDescent="0.3">
      <c r="A43" s="16"/>
      <c r="B43" s="123"/>
      <c r="C43" s="124" t="s">
        <v>111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3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3">
      <c r="B45" s="123"/>
      <c r="C45" s="205" t="s">
        <v>125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3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8" t="s">
        <v>1</v>
      </c>
      <c r="C49" s="449"/>
      <c r="D49" s="449"/>
      <c r="E49" s="449"/>
      <c r="F49" s="449"/>
      <c r="G49" s="449"/>
      <c r="H49" s="449"/>
      <c r="I49" s="449"/>
      <c r="J49" s="449"/>
      <c r="K49" s="450"/>
      <c r="L49" s="208"/>
      <c r="M49" s="208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40" t="s">
        <v>2</v>
      </c>
      <c r="D51" s="441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53" t="s">
        <v>8</v>
      </c>
      <c r="C57" s="454"/>
      <c r="D57" s="454"/>
      <c r="E57" s="454"/>
      <c r="F57" s="454"/>
      <c r="G57" s="454"/>
      <c r="H57" s="454"/>
      <c r="I57" s="454"/>
      <c r="J57" s="454"/>
      <c r="K57" s="455"/>
      <c r="L57" s="208"/>
      <c r="M57" s="208"/>
    </row>
    <row r="58" spans="2:13" s="3" customFormat="1" ht="63" thickBot="1" x14ac:dyDescent="0.35">
      <c r="B58" s="143"/>
      <c r="C58" s="180" t="s">
        <v>19</v>
      </c>
      <c r="D58" s="198" t="s">
        <v>20</v>
      </c>
      <c r="E58" s="196" t="str">
        <f>F20</f>
        <v>LANDET KVANTUM UKE 23</v>
      </c>
      <c r="F58" s="196" t="str">
        <f>G20</f>
        <v>LANDET KVANTUM T.O.M UKE 23</v>
      </c>
      <c r="G58" s="196" t="str">
        <f>I20</f>
        <v>RESTKVOTER</v>
      </c>
      <c r="H58" s="197" t="str">
        <f>J20</f>
        <v>LANDET KVANTUM T.O.M. UKE 23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80" t="s">
        <v>32</v>
      </c>
      <c r="D59" s="462">
        <v>5346</v>
      </c>
      <c r="E59" s="396">
        <v>56.608699999999999</v>
      </c>
      <c r="F59" s="355">
        <v>498.8784</v>
      </c>
      <c r="G59" s="464">
        <f>D59-F59-F60</f>
        <v>3977.3304000000003</v>
      </c>
      <c r="H59" s="394">
        <v>386.83190000000002</v>
      </c>
      <c r="I59" s="162"/>
      <c r="J59" s="162"/>
      <c r="K59" s="190"/>
      <c r="L59" s="106"/>
      <c r="M59" s="106"/>
    </row>
    <row r="60" spans="2:13" ht="14.1" customHeight="1" x14ac:dyDescent="0.3">
      <c r="B60" s="146"/>
      <c r="C60" s="147" t="s">
        <v>29</v>
      </c>
      <c r="D60" s="463"/>
      <c r="E60" s="382">
        <v>75.017799999999994</v>
      </c>
      <c r="F60" s="401">
        <v>869.7912</v>
      </c>
      <c r="G60" s="465"/>
      <c r="H60" s="357">
        <v>648.50440000000003</v>
      </c>
      <c r="I60" s="162"/>
      <c r="J60" s="162"/>
      <c r="K60" s="190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397">
        <v>0.31130000000000002</v>
      </c>
      <c r="F61" s="403">
        <v>46.960299999999997</v>
      </c>
      <c r="G61" s="411">
        <f>D61-F61</f>
        <v>153.03970000000001</v>
      </c>
      <c r="H61" s="306">
        <v>28.486999999999998</v>
      </c>
      <c r="I61" s="162"/>
      <c r="J61" s="162"/>
      <c r="K61" s="190"/>
      <c r="L61" s="106"/>
      <c r="M61" s="106"/>
    </row>
    <row r="62" spans="2:13" s="98" customFormat="1" ht="15.6" customHeight="1" x14ac:dyDescent="0.3">
      <c r="B62" s="163"/>
      <c r="C62" s="149" t="s">
        <v>57</v>
      </c>
      <c r="D62" s="356">
        <v>8019</v>
      </c>
      <c r="E62" s="398">
        <f>SUM(E63:E65)</f>
        <v>1860.6659</v>
      </c>
      <c r="F62" s="355">
        <f>F63+F64+F65</f>
        <v>2459.3000999999999</v>
      </c>
      <c r="G62" s="401">
        <f>D62-F62</f>
        <v>5559.6998999999996</v>
      </c>
      <c r="H62" s="358">
        <f>H63+H64+H65</f>
        <v>4507.4916999999996</v>
      </c>
      <c r="I62" s="164"/>
      <c r="J62" s="164"/>
      <c r="K62" s="190"/>
      <c r="L62" s="106"/>
      <c r="M62" s="106"/>
    </row>
    <row r="63" spans="2:13" s="22" customFormat="1" ht="14.1" customHeight="1" x14ac:dyDescent="0.3">
      <c r="B63" s="150"/>
      <c r="C63" s="151" t="s">
        <v>33</v>
      </c>
      <c r="D63" s="245"/>
      <c r="E63" s="383">
        <v>578.51689999999996</v>
      </c>
      <c r="F63" s="367">
        <v>828.49940000000004</v>
      </c>
      <c r="G63" s="367"/>
      <c r="H63" s="368">
        <v>1896.2574</v>
      </c>
      <c r="I63" s="152"/>
      <c r="J63" s="152"/>
      <c r="K63" s="190"/>
      <c r="L63" s="106"/>
      <c r="M63" s="106"/>
    </row>
    <row r="64" spans="2:13" s="22" customFormat="1" ht="14.1" customHeight="1" x14ac:dyDescent="0.3">
      <c r="B64" s="150"/>
      <c r="C64" s="151" t="s">
        <v>34</v>
      </c>
      <c r="D64" s="245"/>
      <c r="E64" s="383">
        <v>797.30939999999998</v>
      </c>
      <c r="F64" s="367">
        <v>1091.4025999999999</v>
      </c>
      <c r="G64" s="367"/>
      <c r="H64" s="368">
        <v>1812.9142999999999</v>
      </c>
      <c r="I64" s="177"/>
      <c r="J64" s="177"/>
      <c r="K64" s="190"/>
      <c r="L64" s="106"/>
      <c r="M64" s="106"/>
    </row>
    <row r="65" spans="2:13" s="22" customFormat="1" ht="14.1" customHeight="1" thickBot="1" x14ac:dyDescent="0.35">
      <c r="B65" s="150"/>
      <c r="C65" s="228" t="s">
        <v>35</v>
      </c>
      <c r="D65" s="246"/>
      <c r="E65" s="384">
        <v>484.83960000000002</v>
      </c>
      <c r="F65" s="385">
        <v>539.3981</v>
      </c>
      <c r="G65" s="385"/>
      <c r="H65" s="395">
        <v>798.32</v>
      </c>
      <c r="I65" s="177"/>
      <c r="J65" s="177"/>
      <c r="K65" s="190"/>
      <c r="L65" s="106"/>
      <c r="M65" s="106"/>
    </row>
    <row r="66" spans="2:13" ht="14.1" customHeight="1" thickBot="1" x14ac:dyDescent="0.35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5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5">
      <c r="B68" s="118"/>
      <c r="C68" s="181" t="s">
        <v>9</v>
      </c>
      <c r="D68" s="188">
        <v>12225</v>
      </c>
      <c r="E68" s="307">
        <f>E59+E60+E61+E62+E66+E67</f>
        <v>1992.6036999999999</v>
      </c>
      <c r="F68" s="203">
        <f>F59+F60+F61+F62+F66+F67</f>
        <v>3910.6868999999997</v>
      </c>
      <c r="G68" s="203">
        <f>D68-F68</f>
        <v>8314.3130999999994</v>
      </c>
      <c r="H68" s="211">
        <f>H59+H60+H61+H62+H66+H67</f>
        <v>5572.0671999999995</v>
      </c>
      <c r="I68" s="174"/>
      <c r="J68" s="174"/>
      <c r="K68" s="190"/>
      <c r="L68" s="106"/>
      <c r="M68" s="106"/>
    </row>
    <row r="69" spans="2:13" s="3" customFormat="1" ht="19.2" customHeight="1" thickBot="1" x14ac:dyDescent="0.35">
      <c r="B69" s="159"/>
      <c r="C69" s="460"/>
      <c r="D69" s="460"/>
      <c r="E69" s="460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8" t="s">
        <v>1</v>
      </c>
      <c r="C74" s="449"/>
      <c r="D74" s="449"/>
      <c r="E74" s="449"/>
      <c r="F74" s="449"/>
      <c r="G74" s="449"/>
      <c r="H74" s="449"/>
      <c r="I74" s="449"/>
      <c r="J74" s="449"/>
      <c r="K74" s="450"/>
      <c r="L74" s="208"/>
      <c r="M74" s="208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51" t="s">
        <v>2</v>
      </c>
      <c r="D76" s="452"/>
      <c r="E76" s="451" t="s">
        <v>20</v>
      </c>
      <c r="F76" s="456"/>
      <c r="G76" s="451" t="s">
        <v>21</v>
      </c>
      <c r="H76" s="452"/>
      <c r="I76" s="158"/>
      <c r="J76" s="158"/>
      <c r="K76" s="116"/>
      <c r="L76" s="137"/>
      <c r="M76" s="137"/>
    </row>
    <row r="77" spans="2:13" ht="14.4" x14ac:dyDescent="0.3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4.4" x14ac:dyDescent="0.3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6.8" thickBot="1" x14ac:dyDescent="0.35">
      <c r="B79" s="253"/>
      <c r="C79" s="167" t="s">
        <v>105</v>
      </c>
      <c r="D79" s="171">
        <v>12845</v>
      </c>
      <c r="E79" s="167" t="s">
        <v>104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5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3">
      <c r="B81" s="253"/>
      <c r="C81" s="412" t="s">
        <v>108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3">
      <c r="B82" s="253"/>
      <c r="C82" s="461" t="s">
        <v>109</v>
      </c>
      <c r="D82" s="461"/>
      <c r="E82" s="461"/>
      <c r="F82" s="461"/>
      <c r="G82" s="461"/>
      <c r="H82" s="461"/>
      <c r="I82" s="260"/>
      <c r="J82" s="261"/>
      <c r="K82" s="258"/>
      <c r="L82" s="261"/>
      <c r="M82" s="119"/>
    </row>
    <row r="83" spans="1:13" ht="6" customHeight="1" thickBot="1" x14ac:dyDescent="0.35">
      <c r="B83" s="253"/>
      <c r="C83" s="461"/>
      <c r="D83" s="461"/>
      <c r="E83" s="461"/>
      <c r="F83" s="461"/>
      <c r="G83" s="461"/>
      <c r="H83" s="461"/>
      <c r="I83" s="261"/>
      <c r="J83" s="261"/>
      <c r="K83" s="258"/>
      <c r="L83" s="261"/>
      <c r="M83" s="119"/>
    </row>
    <row r="84" spans="1:13" ht="14.1" customHeight="1" x14ac:dyDescent="0.3">
      <c r="B84" s="457" t="s">
        <v>8</v>
      </c>
      <c r="C84" s="458"/>
      <c r="D84" s="458"/>
      <c r="E84" s="458"/>
      <c r="F84" s="458"/>
      <c r="G84" s="458"/>
      <c r="H84" s="458"/>
      <c r="I84" s="458"/>
      <c r="J84" s="458"/>
      <c r="K84" s="459"/>
      <c r="L84" s="298"/>
      <c r="M84" s="208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23</v>
      </c>
      <c r="G86" s="196" t="str">
        <f>G20</f>
        <v>LANDET KVANTUM T.O.M UKE 23</v>
      </c>
      <c r="H86" s="196" t="str">
        <f>I20</f>
        <v>RESTKVOTER</v>
      </c>
      <c r="I86" s="197" t="str">
        <f>J20</f>
        <v>LANDET KVANTUM T.O.M. UKE 23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51" t="s">
        <v>16</v>
      </c>
      <c r="D87" s="319">
        <f>D89+D88</f>
        <v>37797</v>
      </c>
      <c r="E87" s="336">
        <f>E89+E88</f>
        <v>37875</v>
      </c>
      <c r="F87" s="336">
        <f>F89+F88</f>
        <v>621.83780000000002</v>
      </c>
      <c r="G87" s="336">
        <f>G88+G89</f>
        <v>28198.730900000002</v>
      </c>
      <c r="H87" s="336">
        <f>H88+H89</f>
        <v>9676.2690999999995</v>
      </c>
      <c r="I87" s="337">
        <f>I88+I89</f>
        <v>32852.607400000001</v>
      </c>
      <c r="J87" s="158"/>
      <c r="K87" s="129"/>
      <c r="L87" s="158"/>
      <c r="M87" s="158"/>
    </row>
    <row r="88" spans="1:13" ht="14.1" customHeight="1" x14ac:dyDescent="0.3">
      <c r="A88" s="121"/>
      <c r="B88" s="119"/>
      <c r="C88" s="265" t="s">
        <v>12</v>
      </c>
      <c r="D88" s="320">
        <v>37047</v>
      </c>
      <c r="E88" s="338">
        <v>37125</v>
      </c>
      <c r="F88" s="338">
        <v>620.50779999999997</v>
      </c>
      <c r="G88" s="338">
        <v>27826.879000000001</v>
      </c>
      <c r="H88" s="338">
        <f>E88-G88</f>
        <v>9298.1209999999992</v>
      </c>
      <c r="I88" s="339">
        <v>32596.826700000001</v>
      </c>
      <c r="J88" s="158"/>
      <c r="K88" s="129"/>
      <c r="L88" s="158"/>
      <c r="M88" s="158"/>
    </row>
    <row r="89" spans="1:13" ht="15" thickBot="1" x14ac:dyDescent="0.35">
      <c r="A89" s="121"/>
      <c r="B89" s="119"/>
      <c r="C89" s="352" t="s">
        <v>11</v>
      </c>
      <c r="D89" s="332">
        <v>750</v>
      </c>
      <c r="E89" s="340">
        <v>750</v>
      </c>
      <c r="F89" s="340">
        <v>1.33</v>
      </c>
      <c r="G89" s="340">
        <v>371.8519</v>
      </c>
      <c r="H89" s="340">
        <f>E89-G89</f>
        <v>378.1481</v>
      </c>
      <c r="I89" s="341">
        <v>255.7807</v>
      </c>
      <c r="J89" s="158"/>
      <c r="K89" s="129"/>
      <c r="L89" s="158"/>
      <c r="M89" s="158"/>
    </row>
    <row r="90" spans="1:13" ht="14.1" customHeight="1" x14ac:dyDescent="0.3">
      <c r="A90" s="121"/>
      <c r="B90" s="4"/>
      <c r="C90" s="264" t="s">
        <v>17</v>
      </c>
      <c r="D90" s="319">
        <f t="shared" ref="D90:I90" si="1">D91+D96+D97</f>
        <v>63185</v>
      </c>
      <c r="E90" s="336">
        <f t="shared" si="1"/>
        <v>74063</v>
      </c>
      <c r="F90" s="336">
        <f t="shared" si="1"/>
        <v>497.09929999999997</v>
      </c>
      <c r="G90" s="336">
        <f t="shared" si="1"/>
        <v>26736.480100000001</v>
      </c>
      <c r="H90" s="336">
        <f>H91+H96+H97</f>
        <v>47326.519899999999</v>
      </c>
      <c r="I90" s="337">
        <f t="shared" si="1"/>
        <v>30610.553800000002</v>
      </c>
      <c r="J90" s="158"/>
      <c r="K90" s="129"/>
      <c r="L90" s="158"/>
      <c r="M90" s="158"/>
    </row>
    <row r="91" spans="1:13" ht="15.75" customHeight="1" x14ac:dyDescent="0.3">
      <c r="A91" s="121"/>
      <c r="B91" s="39"/>
      <c r="C91" s="271" t="s">
        <v>93</v>
      </c>
      <c r="D91" s="321">
        <f t="shared" ref="D91:I91" si="2">D92+D93+D94+D95</f>
        <v>47151</v>
      </c>
      <c r="E91" s="342">
        <f t="shared" si="2"/>
        <v>56854</v>
      </c>
      <c r="F91" s="342">
        <f t="shared" si="2"/>
        <v>327.95949999999999</v>
      </c>
      <c r="G91" s="342">
        <f t="shared" si="2"/>
        <v>18632.555100000001</v>
      </c>
      <c r="H91" s="342">
        <f>H92+H93+H94+H95</f>
        <v>38221.444900000002</v>
      </c>
      <c r="I91" s="343">
        <f t="shared" si="2"/>
        <v>21092.260200000001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0" t="s">
        <v>22</v>
      </c>
      <c r="D92" s="322">
        <v>13457</v>
      </c>
      <c r="E92" s="344">
        <v>16514</v>
      </c>
      <c r="F92" s="344">
        <v>49.558900000000001</v>
      </c>
      <c r="G92" s="344">
        <v>4098.5600000000004</v>
      </c>
      <c r="H92" s="344">
        <f t="shared" ref="H92:H100" si="3">E92-G92</f>
        <v>12415.439999999999</v>
      </c>
      <c r="I92" s="345">
        <v>3330.2264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0" t="s">
        <v>23</v>
      </c>
      <c r="D93" s="322">
        <v>12792</v>
      </c>
      <c r="E93" s="344">
        <v>15627</v>
      </c>
      <c r="F93" s="344">
        <v>81.111900000000006</v>
      </c>
      <c r="G93" s="344">
        <v>6242.3374000000003</v>
      </c>
      <c r="H93" s="344">
        <f t="shared" si="3"/>
        <v>9384.6625999999997</v>
      </c>
      <c r="I93" s="345">
        <v>5644.8869000000004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0" t="s">
        <v>24</v>
      </c>
      <c r="D94" s="322">
        <v>13463</v>
      </c>
      <c r="E94" s="344">
        <v>16606</v>
      </c>
      <c r="F94" s="344">
        <v>157.10409999999999</v>
      </c>
      <c r="G94" s="344">
        <v>6251.7689</v>
      </c>
      <c r="H94" s="344">
        <f t="shared" si="3"/>
        <v>10354.231100000001</v>
      </c>
      <c r="I94" s="345">
        <v>7740.6246000000001</v>
      </c>
      <c r="J94" s="158"/>
      <c r="K94" s="129"/>
      <c r="L94" s="158"/>
      <c r="M94" s="158"/>
    </row>
    <row r="95" spans="1:13" ht="14.1" customHeight="1" x14ac:dyDescent="0.3">
      <c r="A95" s="116"/>
      <c r="B95" s="137"/>
      <c r="C95" s="270" t="s">
        <v>94</v>
      </c>
      <c r="D95" s="322">
        <v>7439</v>
      </c>
      <c r="E95" s="344">
        <v>8107</v>
      </c>
      <c r="F95" s="344">
        <v>40.184600000000003</v>
      </c>
      <c r="G95" s="344">
        <v>2039.8887999999999</v>
      </c>
      <c r="H95" s="344">
        <f t="shared" si="3"/>
        <v>6067.1112000000003</v>
      </c>
      <c r="I95" s="345">
        <v>4376.5222999999996</v>
      </c>
      <c r="J95" s="158"/>
      <c r="K95" s="129"/>
      <c r="L95" s="158"/>
      <c r="M95" s="158"/>
    </row>
    <row r="96" spans="1:13" ht="14.1" customHeight="1" x14ac:dyDescent="0.3">
      <c r="A96" s="116"/>
      <c r="B96" s="137"/>
      <c r="C96" s="271" t="s">
        <v>29</v>
      </c>
      <c r="D96" s="321">
        <v>11101</v>
      </c>
      <c r="E96" s="342">
        <v>11124</v>
      </c>
      <c r="F96" s="342">
        <v>163.351</v>
      </c>
      <c r="G96" s="342">
        <v>6954.6352999999999</v>
      </c>
      <c r="H96" s="342">
        <f t="shared" si="3"/>
        <v>4169.3647000000001</v>
      </c>
      <c r="I96" s="343">
        <v>8423.5575000000008</v>
      </c>
      <c r="J96" s="158"/>
      <c r="K96" s="129"/>
      <c r="L96" s="158"/>
      <c r="M96" s="158"/>
    </row>
    <row r="97" spans="1:13" ht="14.1" customHeight="1" thickBot="1" x14ac:dyDescent="0.35">
      <c r="A97" s="121"/>
      <c r="B97" s="39"/>
      <c r="C97" s="272" t="s">
        <v>91</v>
      </c>
      <c r="D97" s="329">
        <v>4933</v>
      </c>
      <c r="E97" s="353">
        <v>6085</v>
      </c>
      <c r="F97" s="353">
        <v>5.7888000000000002</v>
      </c>
      <c r="G97" s="353">
        <v>1149.2897</v>
      </c>
      <c r="H97" s="353">
        <f t="shared" si="3"/>
        <v>4935.7102999999997</v>
      </c>
      <c r="I97" s="354">
        <v>1094.7361000000001</v>
      </c>
      <c r="J97" s="158"/>
      <c r="K97" s="129"/>
      <c r="L97" s="158"/>
      <c r="M97" s="158"/>
    </row>
    <row r="98" spans="1:13" ht="15" thickBot="1" x14ac:dyDescent="0.35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12.5901</v>
      </c>
      <c r="H98" s="349">
        <f t="shared" si="3"/>
        <v>310.40989999999999</v>
      </c>
      <c r="I98" s="350">
        <v>25.512599999999999</v>
      </c>
      <c r="J98" s="158"/>
      <c r="K98" s="129"/>
      <c r="L98" s="158"/>
      <c r="M98" s="158"/>
    </row>
    <row r="99" spans="1:13" ht="16.8" thickBot="1" x14ac:dyDescent="0.35">
      <c r="A99" s="121"/>
      <c r="B99" s="119"/>
      <c r="C99" s="175" t="s">
        <v>63</v>
      </c>
      <c r="D99" s="324">
        <v>300</v>
      </c>
      <c r="E99" s="325">
        <v>300</v>
      </c>
      <c r="F99" s="325">
        <v>8.5199999999999998E-2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5">
      <c r="A100" s="121"/>
      <c r="B100" s="119"/>
      <c r="C100" s="263" t="s">
        <v>14</v>
      </c>
      <c r="D100" s="324"/>
      <c r="E100" s="325"/>
      <c r="F100" s="325"/>
      <c r="G100" s="325">
        <v>109</v>
      </c>
      <c r="H100" s="325">
        <f t="shared" si="3"/>
        <v>-109</v>
      </c>
      <c r="I100" s="331">
        <v>80</v>
      </c>
      <c r="J100" s="158"/>
      <c r="K100" s="129"/>
      <c r="L100" s="158"/>
      <c r="M100" s="158"/>
    </row>
    <row r="101" spans="1:13" ht="16.2" thickBot="1" x14ac:dyDescent="0.35">
      <c r="A101" s="121"/>
      <c r="B101" s="119"/>
      <c r="C101" s="181" t="s">
        <v>9</v>
      </c>
      <c r="D101" s="326">
        <f t="shared" ref="D101:G101" si="4">D87+D90+D98+D99+D100</f>
        <v>101605</v>
      </c>
      <c r="E101" s="330">
        <f>E87+E90+E98+E99+E100</f>
        <v>112561</v>
      </c>
      <c r="F101" s="409">
        <f t="shared" si="4"/>
        <v>1119.0223000000001</v>
      </c>
      <c r="G101" s="409">
        <f t="shared" si="4"/>
        <v>55356.801100000004</v>
      </c>
      <c r="H101" s="226">
        <f>H87+H90+H98+H99+H100</f>
        <v>57204.198899999996</v>
      </c>
      <c r="I101" s="200">
        <f>I87+I90+I98+I99+I100</f>
        <v>63868.673800000004</v>
      </c>
      <c r="J101" s="158"/>
      <c r="K101" s="129"/>
      <c r="L101" s="158"/>
      <c r="M101" s="158"/>
    </row>
    <row r="102" spans="1:13" ht="14.4" x14ac:dyDescent="0.3">
      <c r="A102" s="121"/>
      <c r="B102" s="119"/>
      <c r="C102" s="124" t="s">
        <v>112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3">
      <c r="B103" s="13"/>
      <c r="C103" s="205" t="s">
        <v>110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8" t="s">
        <v>1</v>
      </c>
      <c r="C107" s="449"/>
      <c r="D107" s="449"/>
      <c r="E107" s="449"/>
      <c r="F107" s="449"/>
      <c r="G107" s="449"/>
      <c r="H107" s="449"/>
      <c r="I107" s="449"/>
      <c r="J107" s="449"/>
      <c r="K107" s="450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51" t="s">
        <v>2</v>
      </c>
      <c r="D109" s="452"/>
      <c r="E109" s="451" t="s">
        <v>20</v>
      </c>
      <c r="F109" s="452"/>
      <c r="G109" s="451" t="s">
        <v>21</v>
      </c>
      <c r="H109" s="452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3">
      <c r="B112" s="120"/>
      <c r="C112" s="44" t="s">
        <v>99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5">
      <c r="B113" s="43"/>
      <c r="C113" s="413"/>
      <c r="D113" s="414"/>
      <c r="E113" s="414" t="s">
        <v>90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5" customHeight="1" x14ac:dyDescent="0.3">
      <c r="B115" s="13"/>
      <c r="C115" s="124" t="s">
        <v>87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53" t="s">
        <v>8</v>
      </c>
      <c r="C117" s="454"/>
      <c r="D117" s="454"/>
      <c r="E117" s="454"/>
      <c r="F117" s="454"/>
      <c r="G117" s="454"/>
      <c r="H117" s="454"/>
      <c r="I117" s="454"/>
      <c r="J117" s="454"/>
      <c r="K117" s="455"/>
      <c r="L117" s="208"/>
      <c r="M117" s="208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23</v>
      </c>
      <c r="G119" s="196" t="str">
        <f>G20</f>
        <v>LANDET KVANTUM T.O.M UKE 23</v>
      </c>
      <c r="H119" s="196" t="str">
        <f>I20</f>
        <v>RESTKVOTER</v>
      </c>
      <c r="I119" s="197" t="str">
        <f>J20</f>
        <v>LANDET KVANTUM T.O.M. UKE 23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870.90070000000003</v>
      </c>
      <c r="G120" s="237">
        <f t="shared" si="5"/>
        <v>31920.783800000001</v>
      </c>
      <c r="H120" s="355">
        <f t="shared" si="5"/>
        <v>28150.216199999999</v>
      </c>
      <c r="I120" s="358">
        <f t="shared" si="5"/>
        <v>21806.0903</v>
      </c>
      <c r="J120" s="158"/>
      <c r="K120" s="129"/>
      <c r="L120" s="158"/>
      <c r="M120" s="158"/>
    </row>
    <row r="121" spans="2:13" ht="14.1" customHeight="1" x14ac:dyDescent="0.3">
      <c r="B121" s="9"/>
      <c r="C121" s="265" t="s">
        <v>12</v>
      </c>
      <c r="D121" s="249">
        <v>45454</v>
      </c>
      <c r="E121" s="386">
        <v>47834</v>
      </c>
      <c r="F121" s="249">
        <v>864.96720000000005</v>
      </c>
      <c r="G121" s="249">
        <v>25278.215700000001</v>
      </c>
      <c r="H121" s="359">
        <f>E121-G121</f>
        <v>22555.784299999999</v>
      </c>
      <c r="I121" s="360">
        <v>17975.419600000001</v>
      </c>
      <c r="J121" s="158"/>
      <c r="K121" s="129"/>
      <c r="L121" s="158"/>
      <c r="M121" s="158"/>
    </row>
    <row r="122" spans="2:13" ht="14.1" customHeight="1" x14ac:dyDescent="0.3">
      <c r="B122" s="9"/>
      <c r="C122" s="265" t="s">
        <v>11</v>
      </c>
      <c r="D122" s="249">
        <v>10864</v>
      </c>
      <c r="E122" s="386">
        <v>11737</v>
      </c>
      <c r="F122" s="249">
        <v>5.9335000000000004</v>
      </c>
      <c r="G122" s="249">
        <v>6642.5681000000004</v>
      </c>
      <c r="H122" s="359">
        <f>E122-G122</f>
        <v>5094.4318999999996</v>
      </c>
      <c r="I122" s="360">
        <v>3830.6707000000001</v>
      </c>
      <c r="J122" s="158"/>
      <c r="K122" s="129"/>
      <c r="L122" s="158"/>
      <c r="M122" s="158"/>
    </row>
    <row r="123" spans="2:13" ht="15" thickBot="1" x14ac:dyDescent="0.35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5">
      <c r="B124" s="100"/>
      <c r="C124" s="267" t="s">
        <v>38</v>
      </c>
      <c r="D124" s="300">
        <v>38390</v>
      </c>
      <c r="E124" s="235">
        <v>37926</v>
      </c>
      <c r="F124" s="300">
        <v>2309.1720999999998</v>
      </c>
      <c r="G124" s="300">
        <v>7876.2527</v>
      </c>
      <c r="H124" s="303">
        <f>E124-G124</f>
        <v>30049.747299999999</v>
      </c>
      <c r="I124" s="305">
        <v>12734.269700000001</v>
      </c>
      <c r="J124" s="101"/>
      <c r="K124" s="129"/>
      <c r="L124" s="158"/>
      <c r="M124" s="158"/>
    </row>
    <row r="125" spans="2:13" s="71" customFormat="1" ht="14.25" customHeight="1" thickBot="1" x14ac:dyDescent="0.35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404.20500000000004</v>
      </c>
      <c r="G125" s="230">
        <f>G134+G131+G126</f>
        <v>36193.742400000003</v>
      </c>
      <c r="H125" s="363">
        <f>H126+H131+H134</f>
        <v>25523.257600000004</v>
      </c>
      <c r="I125" s="364">
        <f>I126+I131+I134</f>
        <v>25588.912899999999</v>
      </c>
      <c r="J125" s="119"/>
      <c r="K125" s="129"/>
      <c r="L125" s="158"/>
      <c r="M125" s="158"/>
    </row>
    <row r="126" spans="2:13" ht="15.75" customHeight="1" x14ac:dyDescent="0.3">
      <c r="B126" s="2"/>
      <c r="C126" s="269" t="s">
        <v>103</v>
      </c>
      <c r="D126" s="391">
        <f>D127+D128+D129+D130</f>
        <v>44779</v>
      </c>
      <c r="E126" s="388">
        <f>E127+E128+E129+E130</f>
        <v>45672</v>
      </c>
      <c r="F126" s="391">
        <f>F127+F128+F129+F130</f>
        <v>342.61850000000004</v>
      </c>
      <c r="G126" s="391">
        <f>G127+G128+G130+G129</f>
        <v>28928.313399999999</v>
      </c>
      <c r="H126" s="365">
        <f>H127+H128+H129+H130</f>
        <v>16743.686600000001</v>
      </c>
      <c r="I126" s="366">
        <f>I127+I128+I129+I130</f>
        <v>19434.782299999999</v>
      </c>
      <c r="J126" s="4"/>
      <c r="K126" s="129"/>
      <c r="L126" s="158"/>
      <c r="M126" s="158"/>
    </row>
    <row r="127" spans="2:13" s="22" customFormat="1" ht="14.1" customHeight="1" x14ac:dyDescent="0.3">
      <c r="B127" s="45"/>
      <c r="C127" s="270" t="s">
        <v>22</v>
      </c>
      <c r="D127" s="245">
        <f>12789</f>
        <v>12789</v>
      </c>
      <c r="E127" s="234">
        <v>14060</v>
      </c>
      <c r="F127" s="245">
        <v>38.832500000000003</v>
      </c>
      <c r="G127" s="245">
        <v>4228.8769000000002</v>
      </c>
      <c r="H127" s="367">
        <f t="shared" ref="H127:H139" si="6">E127-G127</f>
        <v>9831.1231000000007</v>
      </c>
      <c r="I127" s="368">
        <v>3099.7161000000001</v>
      </c>
      <c r="J127" s="46"/>
      <c r="K127" s="129"/>
      <c r="L127" s="158"/>
      <c r="M127" s="158"/>
    </row>
    <row r="128" spans="2:13" s="22" customFormat="1" ht="14.1" customHeight="1" x14ac:dyDescent="0.3">
      <c r="B128" s="131"/>
      <c r="C128" s="270" t="s">
        <v>23</v>
      </c>
      <c r="D128" s="245">
        <v>11990</v>
      </c>
      <c r="E128" s="234">
        <v>13036</v>
      </c>
      <c r="F128" s="245">
        <v>46.633699999999997</v>
      </c>
      <c r="G128" s="245">
        <v>7269.8608999999997</v>
      </c>
      <c r="H128" s="367">
        <f t="shared" si="6"/>
        <v>5766.1391000000003</v>
      </c>
      <c r="I128" s="368">
        <v>4855.2677000000003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0" t="s">
        <v>24</v>
      </c>
      <c r="D129" s="245">
        <v>11335</v>
      </c>
      <c r="E129" s="234">
        <v>10528</v>
      </c>
      <c r="F129" s="245">
        <v>109.2966</v>
      </c>
      <c r="G129" s="245">
        <v>8498.8907999999992</v>
      </c>
      <c r="H129" s="367">
        <f t="shared" si="6"/>
        <v>2029.1092000000008</v>
      </c>
      <c r="I129" s="368">
        <v>5354.8513000000003</v>
      </c>
      <c r="J129" s="137"/>
      <c r="K129" s="129"/>
      <c r="L129" s="158"/>
      <c r="M129" s="158"/>
    </row>
    <row r="130" spans="2:13" s="22" customFormat="1" ht="14.1" customHeight="1" x14ac:dyDescent="0.3">
      <c r="B130" s="131"/>
      <c r="C130" s="270" t="s">
        <v>94</v>
      </c>
      <c r="D130" s="245">
        <v>8665</v>
      </c>
      <c r="E130" s="234">
        <v>8048</v>
      </c>
      <c r="F130" s="245">
        <v>147.85570000000001</v>
      </c>
      <c r="G130" s="245">
        <v>8930.6848000000009</v>
      </c>
      <c r="H130" s="367">
        <f t="shared" si="6"/>
        <v>-882.68480000000091</v>
      </c>
      <c r="I130" s="368">
        <v>6124.9471999999996</v>
      </c>
      <c r="J130" s="137"/>
      <c r="K130" s="129"/>
      <c r="L130" s="158"/>
      <c r="M130" s="158"/>
    </row>
    <row r="131" spans="2:13" s="23" customFormat="1" ht="14.1" customHeight="1" x14ac:dyDescent="0.3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1.6052</v>
      </c>
      <c r="G131" s="238">
        <v>4307.3647000000001</v>
      </c>
      <c r="H131" s="369">
        <f t="shared" si="6"/>
        <v>2752.6352999999999</v>
      </c>
      <c r="I131" s="370">
        <v>3625.2907</v>
      </c>
      <c r="J131" s="39"/>
      <c r="K131" s="129"/>
      <c r="L131" s="158"/>
      <c r="M131" s="158"/>
    </row>
    <row r="132" spans="2:13" ht="14.1" customHeight="1" x14ac:dyDescent="0.3">
      <c r="B132" s="9"/>
      <c r="C132" s="270" t="s">
        <v>40</v>
      </c>
      <c r="D132" s="245">
        <v>5919</v>
      </c>
      <c r="E132" s="234">
        <v>6560</v>
      </c>
      <c r="F132" s="245">
        <v>1.2393000000000001</v>
      </c>
      <c r="G132" s="245">
        <v>4292.6646000000001</v>
      </c>
      <c r="H132" s="367">
        <f t="shared" si="6"/>
        <v>2267.3353999999999</v>
      </c>
      <c r="I132" s="368">
        <v>3622.9956000000002</v>
      </c>
      <c r="J132" s="119"/>
      <c r="K132" s="129"/>
      <c r="L132" s="158"/>
      <c r="M132" s="158"/>
    </row>
    <row r="133" spans="2:13" ht="14.1" customHeight="1" x14ac:dyDescent="0.3">
      <c r="B133" s="20"/>
      <c r="C133" s="270" t="s">
        <v>41</v>
      </c>
      <c r="D133" s="245">
        <v>500</v>
      </c>
      <c r="E133" s="234">
        <v>500</v>
      </c>
      <c r="F133" s="245">
        <f>F131-F132</f>
        <v>0.36589999999999989</v>
      </c>
      <c r="G133" s="245">
        <f>G131-G132</f>
        <v>14.70010000000002</v>
      </c>
      <c r="H133" s="367">
        <f t="shared" si="6"/>
        <v>485.29989999999998</v>
      </c>
      <c r="I133" s="368">
        <f>I131-I132</f>
        <v>2.2950999999998203</v>
      </c>
      <c r="J133" s="39"/>
      <c r="K133" s="129"/>
      <c r="L133" s="158"/>
      <c r="M133" s="158"/>
    </row>
    <row r="134" spans="2:13" ht="15" thickBot="1" x14ac:dyDescent="0.35">
      <c r="B134" s="9"/>
      <c r="C134" s="272" t="s">
        <v>91</v>
      </c>
      <c r="D134" s="262">
        <v>8170</v>
      </c>
      <c r="E134" s="390">
        <v>8985</v>
      </c>
      <c r="F134" s="262">
        <v>59.981299999999997</v>
      </c>
      <c r="G134" s="262">
        <v>2958.0643</v>
      </c>
      <c r="H134" s="371">
        <f t="shared" si="6"/>
        <v>6026.9357</v>
      </c>
      <c r="I134" s="372">
        <v>2528.8398999999999</v>
      </c>
      <c r="J134" s="119"/>
      <c r="K134" s="129"/>
      <c r="L134" s="158"/>
      <c r="M134" s="158"/>
    </row>
    <row r="135" spans="2:13" s="71" customFormat="1" ht="15" thickBot="1" x14ac:dyDescent="0.35">
      <c r="B135" s="9"/>
      <c r="C135" s="268" t="s">
        <v>13</v>
      </c>
      <c r="D135" s="230">
        <v>124</v>
      </c>
      <c r="E135" s="235">
        <v>124</v>
      </c>
      <c r="F135" s="230"/>
      <c r="G135" s="230">
        <v>12.225</v>
      </c>
      <c r="H135" s="392">
        <f t="shared" si="6"/>
        <v>111.77500000000001</v>
      </c>
      <c r="I135" s="393">
        <v>5.1165000000000003</v>
      </c>
      <c r="J135" s="119"/>
      <c r="K135" s="129"/>
      <c r="L135" s="158"/>
      <c r="M135" s="158"/>
    </row>
    <row r="136" spans="2:13" s="71" customFormat="1" ht="16.8" thickBot="1" x14ac:dyDescent="0.35">
      <c r="B136" s="9"/>
      <c r="C136" s="273" t="s">
        <v>67</v>
      </c>
      <c r="D136" s="301">
        <v>2000</v>
      </c>
      <c r="E136" s="304">
        <v>2000</v>
      </c>
      <c r="F136" s="301">
        <v>5.1155999999999997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" thickBot="1" x14ac:dyDescent="0.35">
      <c r="B137" s="9"/>
      <c r="C137" s="268" t="s">
        <v>42</v>
      </c>
      <c r="D137" s="230">
        <v>250</v>
      </c>
      <c r="E137" s="235">
        <v>250</v>
      </c>
      <c r="F137" s="230">
        <v>30.3</v>
      </c>
      <c r="G137" s="230">
        <v>30.3</v>
      </c>
      <c r="H137" s="235">
        <f t="shared" si="6"/>
        <v>219.7</v>
      </c>
      <c r="I137" s="236">
        <v>101.85899999999999</v>
      </c>
      <c r="J137" s="158"/>
      <c r="K137" s="129"/>
      <c r="L137" s="158"/>
      <c r="M137" s="158"/>
    </row>
    <row r="138" spans="2:13" s="71" customFormat="1" ht="15" thickBot="1" x14ac:dyDescent="0.35">
      <c r="B138" s="9"/>
      <c r="C138" s="222" t="s">
        <v>14</v>
      </c>
      <c r="D138" s="229"/>
      <c r="E138" s="239"/>
      <c r="F138" s="229"/>
      <c r="G138" s="229">
        <v>204</v>
      </c>
      <c r="H138" s="239">
        <f t="shared" si="6"/>
        <v>-204</v>
      </c>
      <c r="I138" s="302">
        <v>160</v>
      </c>
      <c r="J138" s="119"/>
      <c r="K138" s="129"/>
      <c r="L138" s="158"/>
      <c r="M138" s="158"/>
    </row>
    <row r="139" spans="2:13" s="3" customFormat="1" ht="16.2" thickBot="1" x14ac:dyDescent="0.35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3619.6934000000001</v>
      </c>
      <c r="G139" s="188">
        <f>G120+G124+G125+G135+G136+G137+G138</f>
        <v>78237.303900000014</v>
      </c>
      <c r="H139" s="203">
        <f t="shared" si="6"/>
        <v>83850.696099999986</v>
      </c>
      <c r="I139" s="200">
        <f>I120+I124+I125+I135+I136+I137+I138</f>
        <v>62396.248399999989</v>
      </c>
      <c r="J139" s="174"/>
      <c r="K139" s="129"/>
      <c r="L139" s="158"/>
      <c r="M139" s="158"/>
    </row>
    <row r="140" spans="2:13" s="3" customFormat="1" ht="14.25" customHeight="1" x14ac:dyDescent="0.3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3">
      <c r="B141" s="2"/>
      <c r="C141" s="124" t="s">
        <v>113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5" t="s">
        <v>126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5">
      <c r="B149" s="120"/>
      <c r="C149" s="440" t="s">
        <v>2</v>
      </c>
      <c r="D149" s="441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2" t="s">
        <v>88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82" t="s">
        <v>100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101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23</v>
      </c>
      <c r="F158" s="70" t="str">
        <f>G20</f>
        <v>LANDET KVANTUM T.O.M UKE 23</v>
      </c>
      <c r="G158" s="70" t="str">
        <f>I20</f>
        <v>RESTKVOTER</v>
      </c>
      <c r="H158" s="93" t="str">
        <f>J20</f>
        <v>LANDET KVANTUM T.O.M. UKE 23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5">
        <v>19401</v>
      </c>
      <c r="E159" s="185">
        <v>1623.7297000000001</v>
      </c>
      <c r="F159" s="185">
        <v>8764.2248</v>
      </c>
      <c r="G159" s="185">
        <f>D159-F159</f>
        <v>10636.7752</v>
      </c>
      <c r="H159" s="223">
        <v>3220.2572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5">
        <v>100</v>
      </c>
      <c r="E160" s="185">
        <v>0.40799999999999997</v>
      </c>
      <c r="F160" s="185">
        <v>3.4222999999999999</v>
      </c>
      <c r="G160" s="185">
        <f>D160-F160</f>
        <v>96.577699999999993</v>
      </c>
      <c r="H160" s="223">
        <v>5.2527999999999997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7">
        <f>SUM(D159:D161)</f>
        <v>19514</v>
      </c>
      <c r="E162" s="187">
        <f>SUM(E159:E161)</f>
        <v>1624.1377</v>
      </c>
      <c r="F162" s="187">
        <f>SUM(F159:F161)</f>
        <v>8767.6671000000006</v>
      </c>
      <c r="G162" s="187">
        <f>D162-F162</f>
        <v>10746.332899999999</v>
      </c>
      <c r="H162" s="210">
        <f>SUM(H159:H161)</f>
        <v>3225.51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4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7" t="s">
        <v>1</v>
      </c>
      <c r="C165" s="438"/>
      <c r="D165" s="438"/>
      <c r="E165" s="438"/>
      <c r="F165" s="438"/>
      <c r="G165" s="438"/>
      <c r="H165" s="438"/>
      <c r="I165" s="438"/>
      <c r="J165" s="438"/>
      <c r="K165" s="439"/>
      <c r="L165" s="192"/>
      <c r="M165" s="192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40" t="s">
        <v>2</v>
      </c>
      <c r="D167" s="441"/>
      <c r="E167" s="440" t="s">
        <v>53</v>
      </c>
      <c r="F167" s="441"/>
      <c r="G167" s="440" t="s">
        <v>102</v>
      </c>
      <c r="H167" s="441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3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5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" customHeight="1" x14ac:dyDescent="0.3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" customHeight="1" x14ac:dyDescent="0.3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42" t="s">
        <v>8</v>
      </c>
      <c r="C176" s="443"/>
      <c r="D176" s="443"/>
      <c r="E176" s="443"/>
      <c r="F176" s="443"/>
      <c r="G176" s="443"/>
      <c r="H176" s="443"/>
      <c r="I176" s="443"/>
      <c r="J176" s="443"/>
      <c r="K176" s="444"/>
      <c r="L176" s="192"/>
      <c r="M176" s="192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23</v>
      </c>
      <c r="G178" s="70" t="str">
        <f>G20</f>
        <v>LANDET KVANTUM T.O.M UKE 23</v>
      </c>
      <c r="H178" s="70" t="str">
        <f>I20</f>
        <v>RESTKVOTER</v>
      </c>
      <c r="I178" s="93" t="str">
        <f>J20</f>
        <v>LANDET KVANTUM T.O.M. UKE 23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260.48950000000002</v>
      </c>
      <c r="G179" s="231">
        <f t="shared" si="7"/>
        <v>18284.421900000001</v>
      </c>
      <c r="H179" s="310">
        <f t="shared" si="7"/>
        <v>26080.578099999999</v>
      </c>
      <c r="I179" s="315">
        <f>I180+I181+I182+I183</f>
        <v>30955.766799999998</v>
      </c>
      <c r="J179" s="81"/>
      <c r="K179" s="58"/>
      <c r="L179" s="194"/>
      <c r="M179" s="194"/>
    </row>
    <row r="180" spans="1:13" ht="14.1" customHeight="1" x14ac:dyDescent="0.3">
      <c r="B180" s="50"/>
      <c r="C180" s="299" t="s">
        <v>82</v>
      </c>
      <c r="D180" s="293">
        <v>26187</v>
      </c>
      <c r="E180" s="308">
        <v>28809</v>
      </c>
      <c r="F180" s="293">
        <v>34.517499999999998</v>
      </c>
      <c r="G180" s="293">
        <v>15878.847100000001</v>
      </c>
      <c r="H180" s="308">
        <f t="shared" ref="H180:H185" si="8">E180-G180</f>
        <v>12930.152899999999</v>
      </c>
      <c r="I180" s="313">
        <v>26840.5065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11</v>
      </c>
      <c r="D181" s="293">
        <v>6816</v>
      </c>
      <c r="E181" s="308">
        <v>7498</v>
      </c>
      <c r="F181" s="293"/>
      <c r="G181" s="293">
        <v>949.17949999999996</v>
      </c>
      <c r="H181" s="308">
        <f t="shared" si="8"/>
        <v>6548.8204999999998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47</v>
      </c>
      <c r="D182" s="293">
        <v>1811</v>
      </c>
      <c r="E182" s="308">
        <v>1877</v>
      </c>
      <c r="F182" s="293">
        <v>58.23</v>
      </c>
      <c r="G182" s="293">
        <v>938.64250000000004</v>
      </c>
      <c r="H182" s="308">
        <f t="shared" si="8"/>
        <v>938.35749999999996</v>
      </c>
      <c r="I182" s="313">
        <v>1047.1351999999999</v>
      </c>
      <c r="J182" s="81"/>
      <c r="K182" s="58"/>
      <c r="L182" s="194"/>
      <c r="M182" s="194"/>
    </row>
    <row r="183" spans="1:13" ht="14.1" customHeight="1" thickBot="1" x14ac:dyDescent="0.35">
      <c r="B183" s="50"/>
      <c r="C183" s="404" t="s">
        <v>46</v>
      </c>
      <c r="D183" s="405">
        <v>6060</v>
      </c>
      <c r="E183" s="406">
        <v>6181</v>
      </c>
      <c r="F183" s="405">
        <v>167.74199999999999</v>
      </c>
      <c r="G183" s="405">
        <v>517.75279999999998</v>
      </c>
      <c r="H183" s="406">
        <f t="shared" si="8"/>
        <v>5663.2471999999998</v>
      </c>
      <c r="I183" s="407">
        <v>966.27829999999994</v>
      </c>
      <c r="J183" s="81"/>
      <c r="K183" s="58"/>
      <c r="L183" s="194"/>
      <c r="M183" s="194"/>
    </row>
    <row r="184" spans="1:13" ht="14.1" customHeight="1" thickBot="1" x14ac:dyDescent="0.35">
      <c r="B184" s="50"/>
      <c r="C184" s="112" t="s">
        <v>38</v>
      </c>
      <c r="D184" s="294">
        <v>5500</v>
      </c>
      <c r="E184" s="312">
        <v>5500</v>
      </c>
      <c r="F184" s="294">
        <v>48.923499999999997</v>
      </c>
      <c r="G184" s="294">
        <v>1453.4966999999999</v>
      </c>
      <c r="H184" s="312">
        <f t="shared" si="8"/>
        <v>4046.5033000000003</v>
      </c>
      <c r="I184" s="317">
        <v>2504.5430000000001</v>
      </c>
      <c r="J184" s="81"/>
      <c r="K184" s="58"/>
      <c r="L184" s="194"/>
      <c r="M184" s="194"/>
    </row>
    <row r="185" spans="1:13" ht="14.1" customHeight="1" x14ac:dyDescent="0.3">
      <c r="B185" s="50"/>
      <c r="C185" s="108" t="s">
        <v>17</v>
      </c>
      <c r="D185" s="231">
        <v>8000</v>
      </c>
      <c r="E185" s="310">
        <v>8000</v>
      </c>
      <c r="F185" s="231">
        <f>F186+F187</f>
        <v>38.151599999999995</v>
      </c>
      <c r="G185" s="231">
        <f>G186+G187</f>
        <v>1882.4657000000002</v>
      </c>
      <c r="H185" s="310">
        <f t="shared" si="8"/>
        <v>6117.5342999999993</v>
      </c>
      <c r="I185" s="315">
        <f>I186+I187</f>
        <v>3221.0155999999997</v>
      </c>
      <c r="J185" s="81"/>
      <c r="K185" s="58"/>
      <c r="L185" s="194"/>
      <c r="M185" s="194"/>
    </row>
    <row r="186" spans="1:13" ht="14.1" customHeight="1" x14ac:dyDescent="0.3">
      <c r="B186" s="50"/>
      <c r="C186" s="109" t="s">
        <v>29</v>
      </c>
      <c r="D186" s="293"/>
      <c r="E186" s="308"/>
      <c r="F186" s="293">
        <v>0.13500000000000001</v>
      </c>
      <c r="G186" s="293">
        <v>877.10540000000003</v>
      </c>
      <c r="H186" s="308"/>
      <c r="I186" s="313">
        <v>1386.7864999999999</v>
      </c>
      <c r="J186" s="81"/>
      <c r="K186" s="58"/>
      <c r="L186" s="194"/>
      <c r="M186" s="194"/>
    </row>
    <row r="187" spans="1:13" ht="14.1" customHeight="1" thickBot="1" x14ac:dyDescent="0.35">
      <c r="B187" s="50"/>
      <c r="C187" s="111" t="s">
        <v>48</v>
      </c>
      <c r="D187" s="233"/>
      <c r="E187" s="311"/>
      <c r="F187" s="233">
        <v>38.016599999999997</v>
      </c>
      <c r="G187" s="233">
        <v>1005.3603000000001</v>
      </c>
      <c r="H187" s="311"/>
      <c r="I187" s="316">
        <v>1834.2291</v>
      </c>
      <c r="J187" s="84"/>
      <c r="K187" s="58"/>
      <c r="L187" s="194"/>
      <c r="M187" s="194"/>
    </row>
    <row r="188" spans="1:13" ht="14.1" customHeight="1" thickBot="1" x14ac:dyDescent="0.35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5">
      <c r="B189" s="50"/>
      <c r="C189" s="110" t="s">
        <v>49</v>
      </c>
      <c r="D189" s="232"/>
      <c r="E189" s="309"/>
      <c r="F189" s="232">
        <v>0.38529999999999998</v>
      </c>
      <c r="G189" s="232">
        <v>23.363099999999999</v>
      </c>
      <c r="H189" s="309">
        <f>E189-G189</f>
        <v>-23.363099999999999</v>
      </c>
      <c r="I189" s="314">
        <v>12.6478</v>
      </c>
      <c r="J189" s="81"/>
      <c r="K189" s="58"/>
      <c r="L189" s="194"/>
      <c r="M189" s="194"/>
    </row>
    <row r="190" spans="1:13" ht="16.2" thickBot="1" x14ac:dyDescent="0.35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347.94989999999996</v>
      </c>
      <c r="G190" s="188">
        <f>G179+G184+G185+G188+G189</f>
        <v>21644.208200000001</v>
      </c>
      <c r="H190" s="203">
        <f>H179+H184+H185+H188+H189</f>
        <v>36230.791799999992</v>
      </c>
      <c r="I190" s="200">
        <f>I179+I184+I185+I188+I189</f>
        <v>36701.017999999996</v>
      </c>
      <c r="J190" s="179"/>
      <c r="K190" s="58"/>
      <c r="L190" s="194"/>
      <c r="M190" s="194"/>
    </row>
    <row r="191" spans="1:13" ht="14.1" customHeight="1" x14ac:dyDescent="0.3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7" t="s">
        <v>1</v>
      </c>
      <c r="C195" s="438"/>
      <c r="D195" s="438"/>
      <c r="E195" s="438"/>
      <c r="F195" s="438"/>
      <c r="G195" s="438"/>
      <c r="H195" s="438"/>
      <c r="I195" s="438"/>
      <c r="J195" s="438"/>
      <c r="K195" s="439"/>
      <c r="L195" s="192"/>
      <c r="M195" s="192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40" t="s">
        <v>2</v>
      </c>
      <c r="D197" s="441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3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5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3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42" t="s">
        <v>8</v>
      </c>
      <c r="C205" s="443"/>
      <c r="D205" s="443"/>
      <c r="E205" s="443"/>
      <c r="F205" s="443"/>
      <c r="G205" s="443"/>
      <c r="H205" s="443"/>
      <c r="I205" s="443"/>
      <c r="J205" s="443"/>
      <c r="K205" s="444"/>
      <c r="L205" s="192"/>
      <c r="M205" s="192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23</v>
      </c>
      <c r="F207" s="70" t="str">
        <f>G20</f>
        <v>LANDET KVANTUM T.O.M UKE 23</v>
      </c>
      <c r="G207" s="70" t="str">
        <f>I20</f>
        <v>RESTKVOTER</v>
      </c>
      <c r="H207" s="93" t="str">
        <f>J20</f>
        <v>LANDET KVANTUM T.O.M. UKE 23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5">
        <v>1600</v>
      </c>
      <c r="E208" s="185">
        <v>13.6236</v>
      </c>
      <c r="F208" s="185">
        <v>452.125</v>
      </c>
      <c r="G208" s="185">
        <f>D208-F208</f>
        <v>1147.875</v>
      </c>
      <c r="H208" s="223">
        <v>551.48519999999996</v>
      </c>
      <c r="I208" s="96"/>
      <c r="J208" s="164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5">
        <v>5305</v>
      </c>
      <c r="E209" s="185">
        <v>96.330500000000001</v>
      </c>
      <c r="F209" s="185">
        <v>2075.0137</v>
      </c>
      <c r="G209" s="185">
        <f t="shared" ref="G209:G211" si="9">D209-F209</f>
        <v>3229.9863</v>
      </c>
      <c r="H209" s="223">
        <v>1527.7246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6"/>
      <c r="E211" s="186">
        <v>7.0000000000000001E-3</v>
      </c>
      <c r="F211" s="186">
        <v>0.17100000000000001</v>
      </c>
      <c r="G211" s="185">
        <f t="shared" si="9"/>
        <v>-0.17100000000000001</v>
      </c>
      <c r="H211" s="224">
        <v>8.4794</v>
      </c>
      <c r="I211" s="91"/>
      <c r="J211" s="91"/>
      <c r="K211" s="92"/>
      <c r="L211" s="195"/>
      <c r="M211" s="195"/>
    </row>
    <row r="212" spans="2:13" ht="16.2" thickBot="1" x14ac:dyDescent="0.35">
      <c r="B212" s="83"/>
      <c r="C212" s="113" t="s">
        <v>52</v>
      </c>
      <c r="D212" s="187">
        <f>D198</f>
        <v>6955</v>
      </c>
      <c r="E212" s="187">
        <f>SUM(E208:E211)</f>
        <v>109.9611</v>
      </c>
      <c r="F212" s="187">
        <f>SUM(F208:F211)</f>
        <v>2527.8170999999998</v>
      </c>
      <c r="G212" s="187">
        <f>D212-F212</f>
        <v>4427.1828999999998</v>
      </c>
      <c r="H212" s="210">
        <f>H208+H209+H210+H211</f>
        <v>2091.2833000000001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14.1" customHeight="1" thickTop="1" x14ac:dyDescent="0.3">
      <c r="B215" s="119"/>
      <c r="C215" s="119"/>
      <c r="D215" s="119"/>
      <c r="E215" s="119"/>
      <c r="F215" s="119"/>
      <c r="G215" s="158"/>
      <c r="H215" s="119"/>
      <c r="I215" s="119"/>
      <c r="J215" s="119"/>
      <c r="K215" s="119"/>
      <c r="L215" s="119"/>
      <c r="M215" s="119"/>
    </row>
    <row r="216" spans="2:13" ht="14.1" customHeight="1" x14ac:dyDescent="0.3">
      <c r="B216" s="119"/>
      <c r="C216" s="119"/>
      <c r="D216" s="119"/>
      <c r="E216" s="119"/>
      <c r="F216" s="119"/>
      <c r="G216" s="158"/>
      <c r="H216" s="119"/>
      <c r="I216" s="119"/>
      <c r="J216" s="119"/>
      <c r="K216" s="119"/>
      <c r="L216" s="119"/>
      <c r="M216" s="119"/>
    </row>
    <row r="217" spans="2:13" ht="14.1" customHeight="1" x14ac:dyDescent="0.3">
      <c r="B217" s="119"/>
      <c r="C217" s="119"/>
      <c r="D217" s="119"/>
      <c r="E217" s="119"/>
      <c r="F217" s="119"/>
      <c r="G217" s="158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5">
      <c r="B218" s="82"/>
      <c r="C218" s="94" t="s">
        <v>114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3">
      <c r="B219" s="437" t="s">
        <v>1</v>
      </c>
      <c r="C219" s="438"/>
      <c r="D219" s="438"/>
      <c r="E219" s="438"/>
      <c r="F219" s="438"/>
      <c r="G219" s="438"/>
      <c r="H219" s="438"/>
      <c r="I219" s="438"/>
      <c r="J219" s="438"/>
      <c r="K219" s="439"/>
      <c r="L219" s="192"/>
      <c r="M219" s="192"/>
    </row>
    <row r="220" spans="2:13" ht="6" customHeight="1" thickBot="1" x14ac:dyDescent="0.35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5">
      <c r="B221" s="143"/>
      <c r="C221" s="440" t="s">
        <v>2</v>
      </c>
      <c r="D221" s="441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3">
      <c r="B222" s="146"/>
      <c r="C222" s="274" t="s">
        <v>80</v>
      </c>
      <c r="D222" s="275">
        <v>5239</v>
      </c>
      <c r="E222" s="295"/>
      <c r="F222" s="244"/>
      <c r="G222" s="162"/>
      <c r="H222" s="162"/>
      <c r="I222" s="162"/>
      <c r="J222" s="162"/>
      <c r="K222" s="121"/>
      <c r="L222" s="119"/>
      <c r="M222" s="119"/>
    </row>
    <row r="223" spans="2:13" ht="16.5" customHeight="1" x14ac:dyDescent="0.3">
      <c r="B223" s="146"/>
      <c r="C223" s="277" t="s">
        <v>44</v>
      </c>
      <c r="D223" s="278">
        <v>3538</v>
      </c>
      <c r="E223" s="295"/>
      <c r="F223" s="244"/>
      <c r="G223" s="162"/>
      <c r="H223" s="162"/>
      <c r="I223" s="162"/>
      <c r="J223" s="162"/>
      <c r="K223" s="121"/>
      <c r="L223" s="119"/>
      <c r="M223" s="119"/>
    </row>
    <row r="224" spans="2:13" ht="14.1" customHeight="1" thickBot="1" x14ac:dyDescent="0.35">
      <c r="B224" s="146"/>
      <c r="C224" s="277" t="s">
        <v>28</v>
      </c>
      <c r="D224" s="278">
        <v>123</v>
      </c>
      <c r="E224" s="295"/>
      <c r="F224" s="244"/>
      <c r="G224" s="162"/>
      <c r="H224" s="162"/>
      <c r="I224" s="162"/>
      <c r="J224" s="162"/>
      <c r="K224" s="121"/>
      <c r="L224" s="119"/>
      <c r="M224" s="119"/>
    </row>
    <row r="225" spans="2:13" ht="14.1" customHeight="1" thickBot="1" x14ac:dyDescent="0.35">
      <c r="B225" s="146"/>
      <c r="C225" s="280" t="s">
        <v>31</v>
      </c>
      <c r="D225" s="281">
        <v>8900</v>
      </c>
      <c r="E225" s="295"/>
      <c r="F225"/>
      <c r="G225" s="89"/>
      <c r="H225" s="162"/>
      <c r="I225" s="162"/>
      <c r="J225" s="162"/>
      <c r="K225" s="121"/>
      <c r="L225" s="119"/>
      <c r="M225" s="119"/>
    </row>
    <row r="226" spans="2:13" ht="13.5" customHeight="1" x14ac:dyDescent="0.3">
      <c r="B226" s="83"/>
      <c r="C226" s="296" t="s">
        <v>115</v>
      </c>
      <c r="D226" s="288"/>
      <c r="E226" s="288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5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3">
      <c r="B228" s="442" t="s">
        <v>8</v>
      </c>
      <c r="C228" s="443"/>
      <c r="D228" s="443"/>
      <c r="E228" s="443"/>
      <c r="F228" s="443"/>
      <c r="G228" s="443"/>
      <c r="H228" s="443"/>
      <c r="I228" s="443"/>
      <c r="J228" s="443"/>
      <c r="K228" s="444"/>
      <c r="L228" s="192"/>
      <c r="M228" s="192"/>
    </row>
    <row r="229" spans="2:13" ht="6" customHeight="1" thickBot="1" x14ac:dyDescent="0.35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5">
      <c r="B230" s="83"/>
      <c r="C230" s="418" t="s">
        <v>116</v>
      </c>
      <c r="D230" s="419" t="s">
        <v>117</v>
      </c>
      <c r="E230" s="420" t="s">
        <v>118</v>
      </c>
      <c r="F230" s="421" t="str">
        <f>E207</f>
        <v>LANDET KVANTUM UKE 23</v>
      </c>
      <c r="G230" s="421" t="str">
        <f>F207</f>
        <v>LANDET KVANTUM T.O.M UKE 23</v>
      </c>
      <c r="H230" s="421" t="s">
        <v>64</v>
      </c>
      <c r="I230" s="422" t="str">
        <f>H207</f>
        <v>LANDET KVANTUM T.O.M. UKE 23 2017</v>
      </c>
      <c r="J230" s="81"/>
      <c r="K230" s="121"/>
      <c r="L230" s="119"/>
      <c r="M230" s="119"/>
    </row>
    <row r="231" spans="2:13" s="98" customFormat="1" ht="14.1" customHeight="1" thickBot="1" x14ac:dyDescent="0.35">
      <c r="B231" s="163"/>
      <c r="C231" s="112" t="s">
        <v>119</v>
      </c>
      <c r="D231" s="431">
        <v>2075</v>
      </c>
      <c r="E231" s="434">
        <v>2075</v>
      </c>
      <c r="F231" s="423">
        <f>SUM(F232:F233)</f>
        <v>0</v>
      </c>
      <c r="G231" s="424">
        <f>SUM(G232:G233)</f>
        <v>2083.9490000000001</v>
      </c>
      <c r="H231" s="434">
        <f>E231-G231</f>
        <v>-8.9490000000000691</v>
      </c>
      <c r="I231" s="425">
        <f>SUM(I232:I233)</f>
        <v>2312.6921000000002</v>
      </c>
      <c r="J231" s="164"/>
      <c r="K231" s="97"/>
      <c r="L231" s="101"/>
      <c r="M231" s="101"/>
    </row>
    <row r="232" spans="2:13" s="98" customFormat="1" ht="14.1" customHeight="1" thickBot="1" x14ac:dyDescent="0.35">
      <c r="B232" s="163"/>
      <c r="C232" s="426" t="s">
        <v>89</v>
      </c>
      <c r="D232" s="432"/>
      <c r="E232" s="435"/>
      <c r="F232" s="427"/>
      <c r="G232" s="427">
        <v>1636.6134999999999</v>
      </c>
      <c r="H232" s="435"/>
      <c r="I232" s="428">
        <v>1843.4765</v>
      </c>
      <c r="J232" s="164"/>
      <c r="K232" s="97"/>
      <c r="L232" s="101"/>
      <c r="M232" s="101"/>
    </row>
    <row r="233" spans="2:13" s="98" customFormat="1" ht="14.1" customHeight="1" thickBot="1" x14ac:dyDescent="0.35">
      <c r="B233" s="163"/>
      <c r="C233" s="426" t="s">
        <v>91</v>
      </c>
      <c r="D233" s="433"/>
      <c r="E233" s="436"/>
      <c r="F233" s="429"/>
      <c r="G233" s="429">
        <v>447.33550000000002</v>
      </c>
      <c r="H233" s="436"/>
      <c r="I233" s="430">
        <v>469.21559999999999</v>
      </c>
      <c r="J233" s="164"/>
      <c r="K233" s="97"/>
      <c r="L233" s="101"/>
      <c r="M233" s="101"/>
    </row>
    <row r="234" spans="2:13" s="98" customFormat="1" ht="14.1" customHeight="1" thickBot="1" x14ac:dyDescent="0.35">
      <c r="B234" s="163"/>
      <c r="C234" s="112" t="s">
        <v>120</v>
      </c>
      <c r="D234" s="431">
        <v>1582</v>
      </c>
      <c r="E234" s="434">
        <v>1888</v>
      </c>
      <c r="F234" s="423">
        <f>SUM(F235:F236)</f>
        <v>86.338999999999999</v>
      </c>
      <c r="G234" s="423">
        <f>SUM(G235:G236)</f>
        <v>555.92579999999998</v>
      </c>
      <c r="H234" s="434">
        <f>E234-G234</f>
        <v>1332.0742</v>
      </c>
      <c r="I234" s="425">
        <f>SUM(I235:I236)</f>
        <v>504.75369999999998</v>
      </c>
      <c r="J234" s="164"/>
      <c r="K234" s="97"/>
      <c r="L234" s="101"/>
      <c r="M234" s="101"/>
    </row>
    <row r="235" spans="2:13" s="98" customFormat="1" ht="14.1" customHeight="1" thickBot="1" x14ac:dyDescent="0.35">
      <c r="B235" s="163"/>
      <c r="C235" s="426" t="s">
        <v>89</v>
      </c>
      <c r="D235" s="432"/>
      <c r="E235" s="435"/>
      <c r="F235" s="427">
        <v>74.950500000000005</v>
      </c>
      <c r="G235" s="427">
        <v>460.3793</v>
      </c>
      <c r="H235" s="435"/>
      <c r="I235" s="428">
        <v>412.81790000000001</v>
      </c>
      <c r="J235" s="164"/>
      <c r="K235" s="97"/>
      <c r="L235" s="101"/>
      <c r="M235" s="101"/>
    </row>
    <row r="236" spans="2:13" s="98" customFormat="1" ht="14.1" customHeight="1" thickBot="1" x14ac:dyDescent="0.35">
      <c r="B236" s="163"/>
      <c r="C236" s="426" t="s">
        <v>91</v>
      </c>
      <c r="D236" s="433"/>
      <c r="E236" s="436"/>
      <c r="F236" s="429">
        <v>11.388500000000001</v>
      </c>
      <c r="G236" s="429">
        <v>95.546499999999995</v>
      </c>
      <c r="H236" s="436"/>
      <c r="I236" s="430">
        <v>91.9358</v>
      </c>
      <c r="J236" s="164"/>
      <c r="K236" s="97"/>
      <c r="L236" s="101"/>
      <c r="M236" s="101"/>
    </row>
    <row r="237" spans="2:13" s="98" customFormat="1" ht="14.1" customHeight="1" thickBot="1" x14ac:dyDescent="0.35">
      <c r="B237" s="163"/>
      <c r="C237" s="112" t="s">
        <v>121</v>
      </c>
      <c r="D237" s="431">
        <v>1582</v>
      </c>
      <c r="E237" s="434">
        <v>1888</v>
      </c>
      <c r="F237" s="423">
        <f>SUM(F238:F239)</f>
        <v>0</v>
      </c>
      <c r="G237" s="423">
        <f>SUM(G238:G239)</f>
        <v>0</v>
      </c>
      <c r="H237" s="434">
        <f>E237-G237</f>
        <v>1888</v>
      </c>
      <c r="I237" s="425">
        <f>SUM(I238:I239)</f>
        <v>0</v>
      </c>
      <c r="J237" s="164"/>
      <c r="K237" s="97"/>
      <c r="L237" s="101"/>
      <c r="M237" s="101"/>
    </row>
    <row r="238" spans="2:13" s="98" customFormat="1" ht="14.1" customHeight="1" thickBot="1" x14ac:dyDescent="0.35">
      <c r="B238" s="163"/>
      <c r="C238" s="426" t="s">
        <v>89</v>
      </c>
      <c r="D238" s="432"/>
      <c r="E238" s="435"/>
      <c r="F238" s="427"/>
      <c r="G238" s="427"/>
      <c r="H238" s="435"/>
      <c r="I238" s="428"/>
      <c r="J238" s="164"/>
      <c r="K238" s="97"/>
      <c r="L238" s="101"/>
      <c r="M238" s="101"/>
    </row>
    <row r="239" spans="2:13" s="98" customFormat="1" ht="14.1" customHeight="1" thickBot="1" x14ac:dyDescent="0.35">
      <c r="B239" s="163"/>
      <c r="C239" s="426" t="s">
        <v>91</v>
      </c>
      <c r="D239" s="433"/>
      <c r="E239" s="436"/>
      <c r="F239" s="429"/>
      <c r="G239" s="429"/>
      <c r="H239" s="436"/>
      <c r="I239" s="430"/>
      <c r="J239" s="164"/>
      <c r="K239" s="97"/>
      <c r="L239" s="101"/>
      <c r="M239" s="101"/>
    </row>
    <row r="240" spans="2:13" s="98" customFormat="1" ht="14.1" customHeight="1" thickBot="1" x14ac:dyDescent="0.35">
      <c r="B240" s="90"/>
      <c r="C240" s="110" t="s">
        <v>55</v>
      </c>
      <c r="D240" s="186"/>
      <c r="E240" s="186"/>
      <c r="F240" s="186"/>
      <c r="G240" s="186">
        <v>0.157</v>
      </c>
      <c r="H240" s="185">
        <f>D240-G240</f>
        <v>-0.157</v>
      </c>
      <c r="I240" s="224">
        <v>0.60799999999999998</v>
      </c>
      <c r="J240" s="91"/>
      <c r="K240" s="92"/>
      <c r="L240" s="195"/>
      <c r="M240" s="195"/>
    </row>
    <row r="241" spans="2:13" ht="16.2" thickBot="1" x14ac:dyDescent="0.35">
      <c r="B241" s="83"/>
      <c r="C241" s="113" t="s">
        <v>52</v>
      </c>
      <c r="D241" s="187">
        <f>SUM(D231:D240)</f>
        <v>5239</v>
      </c>
      <c r="E241" s="187">
        <f t="shared" ref="E241:H241" si="10">SUM(E231:E240)</f>
        <v>5851</v>
      </c>
      <c r="F241" s="187">
        <f>F231+F234+F237+F240</f>
        <v>86.338999999999999</v>
      </c>
      <c r="G241" s="187">
        <f>G231+G234+G237+G240</f>
        <v>2640.0318000000002</v>
      </c>
      <c r="H241" s="187">
        <f t="shared" si="10"/>
        <v>3210.9681999999998</v>
      </c>
      <c r="I241" s="187">
        <f>I231+I234+I237</f>
        <v>2817.4458000000004</v>
      </c>
      <c r="J241" s="81"/>
      <c r="K241" s="121"/>
      <c r="L241" s="119"/>
      <c r="M241" s="119"/>
    </row>
    <row r="242" spans="2:13" s="71" customFormat="1" ht="9" customHeight="1" x14ac:dyDescent="0.3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5">
      <c r="B243" s="154"/>
      <c r="C243" s="156"/>
      <c r="D243" s="156"/>
      <c r="E243" s="156"/>
      <c r="F243" s="156"/>
      <c r="G243" s="105"/>
      <c r="H243" s="105"/>
      <c r="I243" s="156"/>
      <c r="J243" s="156"/>
      <c r="K243" s="157"/>
      <c r="L243" s="119"/>
      <c r="M243" s="119"/>
    </row>
    <row r="244" spans="2:13" ht="20.25" customHeight="1" thickTop="1" x14ac:dyDescent="0.3"/>
    <row r="245" spans="2:13" ht="14.1" hidden="1" customHeight="1" x14ac:dyDescent="0.3"/>
    <row r="246" spans="2:13" ht="14.1" hidden="1" customHeight="1" x14ac:dyDescent="0.3"/>
    <row r="247" spans="2:13" ht="14.1" hidden="1" customHeight="1" x14ac:dyDescent="0.3">
      <c r="G247" s="65"/>
    </row>
    <row r="248" spans="2:13" ht="14.1" hidden="1" customHeight="1" x14ac:dyDescent="0.3">
      <c r="F248" s="65"/>
    </row>
    <row r="249" spans="2:13" ht="14.1" hidden="1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5" hidden="1" customHeight="1" x14ac:dyDescent="0.3"/>
    <row r="353" ht="15" hidden="1" customHeight="1" x14ac:dyDescent="0.3"/>
    <row r="354" ht="15" hidden="1" customHeight="1" x14ac:dyDescent="0.3"/>
    <row r="35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19:K219"/>
    <mergeCell ref="C221:D221"/>
    <mergeCell ref="B228:K228"/>
    <mergeCell ref="D231:D233"/>
    <mergeCell ref="E231:E233"/>
    <mergeCell ref="H231:H233"/>
    <mergeCell ref="D234:D236"/>
    <mergeCell ref="E234:E236"/>
    <mergeCell ref="H234:H236"/>
    <mergeCell ref="D237:D239"/>
    <mergeCell ref="E237:E239"/>
    <mergeCell ref="H237:H23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23
&amp;"-,Normal"&amp;11(iht. motatte landings- og sluttsedler fra fiskesalgslagene; alle tallstørrelser i hele tonn)&amp;R12.06.2018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2018-04-10T07:07:55Z</cp:lastPrinted>
  <dcterms:created xsi:type="dcterms:W3CDTF">2011-07-06T12:13:20Z</dcterms:created>
  <dcterms:modified xsi:type="dcterms:W3CDTF">2018-06-12T08:32:59Z</dcterms:modified>
</cp:coreProperties>
</file>