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gugje\Ukestatistikken\2017\"/>
    </mc:Choice>
  </mc:AlternateContent>
  <bookViews>
    <workbookView xWindow="0" yWindow="0" windowWidth="28800" windowHeight="12435" tabRatio="413"/>
  </bookViews>
  <sheets>
    <sheet name="UKE_20_2017" sheetId="1" r:id="rId1"/>
  </sheets>
  <definedNames>
    <definedName name="Z_14D440E4_F18A_4F78_9989_38C1B133222D_.wvu.Cols" localSheetId="0" hidden="1">UKE_20_2017!#REF!</definedName>
    <definedName name="Z_14D440E4_F18A_4F78_9989_38C1B133222D_.wvu.PrintArea" localSheetId="0" hidden="1">UKE_20_2017!$B$1:$M$214</definedName>
    <definedName name="Z_14D440E4_F18A_4F78_9989_38C1B133222D_.wvu.Rows" localSheetId="0" hidden="1">UKE_20_2017!$326:$1048576,UKE_20_2017!$215:$325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I40" i="1" l="1"/>
  <c r="F89" i="1"/>
  <c r="F88" i="1" s="1"/>
  <c r="F99" i="1" s="1"/>
  <c r="G33" i="1" l="1"/>
  <c r="F33" i="1"/>
  <c r="I29" i="1" l="1"/>
  <c r="I28" i="1"/>
  <c r="I27" i="1"/>
  <c r="I26" i="1"/>
  <c r="I33" i="1" l="1"/>
  <c r="G34" i="1" l="1"/>
  <c r="G30" i="1" l="1"/>
  <c r="H127" i="1" l="1"/>
  <c r="H98" i="1"/>
  <c r="G32" i="1" l="1"/>
  <c r="F32" i="1"/>
  <c r="J32" i="1" l="1"/>
  <c r="H137" i="1" l="1"/>
  <c r="H136" i="1"/>
  <c r="H134" i="1"/>
  <c r="H133" i="1"/>
  <c r="H131" i="1"/>
  <c r="H130" i="1"/>
  <c r="H128" i="1"/>
  <c r="H129" i="1"/>
  <c r="H135" i="1"/>
  <c r="H126" i="1"/>
  <c r="H123" i="1"/>
  <c r="H122" i="1"/>
  <c r="H121" i="1"/>
  <c r="H120" i="1"/>
  <c r="H96" i="1"/>
  <c r="H95" i="1"/>
  <c r="H94" i="1"/>
  <c r="H93" i="1"/>
  <c r="H92" i="1"/>
  <c r="H91" i="1"/>
  <c r="H90" i="1"/>
  <c r="H87" i="1"/>
  <c r="H86" i="1"/>
  <c r="I37" i="1"/>
  <c r="I36" i="1"/>
  <c r="I35" i="1"/>
  <c r="I34" i="1"/>
  <c r="I30" i="1"/>
  <c r="I23" i="1"/>
  <c r="I22" i="1"/>
  <c r="I31" i="1"/>
  <c r="I32" i="1" l="1"/>
  <c r="I25" i="1"/>
  <c r="H89" i="1"/>
  <c r="H88" i="1" s="1"/>
  <c r="I24" i="1" l="1"/>
  <c r="E138" i="1"/>
  <c r="E130" i="1"/>
  <c r="E24" i="1"/>
  <c r="E32" i="1"/>
  <c r="E25" i="1"/>
  <c r="E21" i="1"/>
  <c r="H187" i="1" l="1"/>
  <c r="H183" i="1"/>
  <c r="H180" i="1"/>
  <c r="H181" i="1"/>
  <c r="H182" i="1"/>
  <c r="H179" i="1"/>
  <c r="E178" i="1" l="1"/>
  <c r="F184" i="1" l="1"/>
  <c r="G184" i="1"/>
  <c r="H184" i="1" s="1"/>
  <c r="I184" i="1"/>
  <c r="F132" i="1"/>
  <c r="G132" i="1"/>
  <c r="H132" i="1" s="1"/>
  <c r="I132" i="1"/>
  <c r="D211" i="1" l="1"/>
  <c r="E189" i="1" l="1"/>
  <c r="F161" i="1"/>
  <c r="E161" i="1"/>
  <c r="D161" i="1"/>
  <c r="G160" i="1"/>
  <c r="G159" i="1"/>
  <c r="G158" i="1"/>
  <c r="D130" i="1"/>
  <c r="I125" i="1"/>
  <c r="I124" i="1" s="1"/>
  <c r="G125" i="1"/>
  <c r="F125" i="1"/>
  <c r="F124" i="1" s="1"/>
  <c r="E125" i="1"/>
  <c r="E124" i="1" s="1"/>
  <c r="D125" i="1"/>
  <c r="D124" i="1" s="1"/>
  <c r="I119" i="1"/>
  <c r="G119" i="1"/>
  <c r="F119" i="1"/>
  <c r="E119" i="1"/>
  <c r="D119" i="1"/>
  <c r="D138" i="1" s="1"/>
  <c r="H113" i="1"/>
  <c r="F113" i="1"/>
  <c r="D113" i="1"/>
  <c r="G64" i="1"/>
  <c r="H60" i="1"/>
  <c r="H66" i="1" s="1"/>
  <c r="F60" i="1"/>
  <c r="F66" i="1" s="1"/>
  <c r="G66" i="1" s="1"/>
  <c r="E60" i="1"/>
  <c r="E66" i="1" s="1"/>
  <c r="D53" i="1"/>
  <c r="G124" i="1" l="1"/>
  <c r="H124" i="1" s="1"/>
  <c r="H125" i="1"/>
  <c r="I138" i="1"/>
  <c r="G161" i="1"/>
  <c r="F138" i="1"/>
  <c r="H119" i="1"/>
  <c r="G60" i="1"/>
  <c r="G138" i="1" l="1"/>
  <c r="H138" i="1" s="1"/>
  <c r="H97" i="1"/>
  <c r="D91" i="1"/>
  <c r="D90" i="1"/>
  <c r="I89" i="1"/>
  <c r="I88" i="1" s="1"/>
  <c r="G89" i="1"/>
  <c r="G88" i="1" s="1"/>
  <c r="E89" i="1"/>
  <c r="E88" i="1" s="1"/>
  <c r="D89" i="1"/>
  <c r="D88" i="1" s="1"/>
  <c r="D99" i="1" s="1"/>
  <c r="H85" i="1"/>
  <c r="I85" i="1"/>
  <c r="G85" i="1"/>
  <c r="F85" i="1"/>
  <c r="E85" i="1"/>
  <c r="D85" i="1"/>
  <c r="F84" i="1"/>
  <c r="G84" i="1"/>
  <c r="H84" i="1"/>
  <c r="I84" i="1"/>
  <c r="H78" i="1"/>
  <c r="F78" i="1"/>
  <c r="D78" i="1"/>
  <c r="H40" i="1"/>
  <c r="E40" i="1"/>
  <c r="I39" i="1"/>
  <c r="I38" i="1"/>
  <c r="D32" i="1"/>
  <c r="D24" i="1" s="1"/>
  <c r="D40" i="1" s="1"/>
  <c r="D27" i="1"/>
  <c r="D26" i="1"/>
  <c r="D25" i="1" s="1"/>
  <c r="J25" i="1"/>
  <c r="G25" i="1"/>
  <c r="F25" i="1"/>
  <c r="J21" i="1"/>
  <c r="G21" i="1"/>
  <c r="F21" i="1"/>
  <c r="D21" i="1"/>
  <c r="H14" i="1"/>
  <c r="F14" i="1"/>
  <c r="D14" i="1"/>
  <c r="H99" i="1" l="1"/>
  <c r="G24" i="1"/>
  <c r="G40" i="1" s="1"/>
  <c r="E99" i="1"/>
  <c r="G99" i="1"/>
  <c r="F24" i="1"/>
  <c r="F40" i="1" s="1"/>
  <c r="J24" i="1"/>
  <c r="J40" i="1" s="1"/>
  <c r="I21" i="1"/>
  <c r="I99" i="1"/>
  <c r="H170" i="1" l="1"/>
  <c r="H169" i="1"/>
  <c r="H168" i="1"/>
  <c r="H167" i="1"/>
  <c r="F211" i="1" l="1"/>
  <c r="F178" i="1" l="1"/>
  <c r="G178" i="1"/>
  <c r="E211" i="1" l="1"/>
  <c r="I178" i="1" l="1"/>
  <c r="I189" i="1" s="1"/>
  <c r="G189" i="1"/>
  <c r="F189" i="1"/>
  <c r="D178" i="1"/>
  <c r="D152" i="1" l="1"/>
  <c r="H211" i="1" l="1"/>
  <c r="H161" i="1" l="1"/>
  <c r="G211" i="1" l="1"/>
  <c r="H206" i="1"/>
  <c r="G206" i="1"/>
  <c r="F206" i="1"/>
  <c r="E206" i="1"/>
  <c r="D200" i="1"/>
  <c r="H188" i="1"/>
  <c r="D189" i="1"/>
  <c r="I177" i="1"/>
  <c r="H177" i="1"/>
  <c r="G177" i="1"/>
  <c r="F177" i="1"/>
  <c r="H171" i="1"/>
  <c r="F171" i="1"/>
  <c r="D171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<sst xmlns="http://schemas.openxmlformats.org/spreadsheetml/2006/main" count="225" uniqueCount="112">
  <si>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</si>
  <si>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</si>
  <si>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</si>
  <si>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</si>
  <si>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</si>
  <si>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</si>
  <si>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</si>
  <si>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</si>
  <si>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</si>
  <si>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</si>
  <si>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</si>
  <si>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</si>
  <si>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</si>
  <si>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</si>
  <si>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</si>
  <si>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</si>
  <si>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</si>
  <si>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</si>
  <si>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</si>
  <si>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</si>
  <si>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</si>
  <si>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</si>
  <si>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</si>
  <si>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</si>
  <si>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</si>
  <si>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</si>
  <si>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</si>
  <si>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</si>
  <si>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</si>
  <si>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</si>
  <si>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</si>
  <si>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</si>
  <si>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</si>
  <si>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</si>
  <si>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</si>
  <si>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</si>
  <si>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</si>
  <si>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</si>
  <si>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</si>
  <si>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</si>
  <si>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</si>
  <si>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</si>
  <si>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</si>
  <si>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</si>
  <si>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</si>
  <si>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</si>
  <si>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</si>
  <si>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</si>
  <si>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</si>
  <si>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</si>
  <si>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</si>
  <si>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</si>
  <si>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</si>
  <si>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</si>
  <si>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</si>
  <si>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</si>
  <si>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</si>
  <si>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</si>
  <si>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</si>
  <si>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</si>
  <si>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</si>
  <si>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</si>
  <si>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</si>
  <si>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</si>
  <si>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</si>
  <si>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</si>
  <si>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</si>
  <si>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</si>
  <si>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</si>
  <si>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</si>
  <si>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</si>
  <si>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</si>
  <si>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</si>
  <si>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</si>
  <si>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</si>
  <si>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t>Bonus levendelagring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</si>
  <si>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</si>
  <si>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</si>
  <si>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</si>
  <si>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</si>
  <si>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</si>
  <si>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</si>
  <si>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</si>
  <si>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</si>
  <si>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</si>
  <si>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</si>
  <si>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</si>
  <si>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</si>
  <si>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t>LANDET KVANTUM AV TORSK, HYSE, SEI, BLÅKVEITE OG SNABELUER I 2017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</si>
  <si>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12 488 tonn av ubenyttet avsetning  til tredjeland er tilbakeført til norsk kvote. Norsk kvote utgjør 412 011 tonn. </t>
    </r>
  </si>
  <si>
    <t xml:space="preserve">  Det er avsatt 687 tonn til forsknings- og undervisningskvoter, 7 000 tonn til ungdomsfiskeordningen og rekreasjonsfisket, 3 000 tonn til oppfølging av Kystfiskeutvalget, 4 000 tonn til kvotebonus levende lagring </t>
  </si>
  <si>
    <t xml:space="preserve">  og 4 020 tonn til rekrutteringsordningen.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</si>
  <si>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</si>
  <si>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</si>
  <si>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</si>
  <si>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4 020 tonn avsatt til rekrutteringsordningen, fangst føres på hjemmelslengde til fartøy som lander fangsten og tar ikke hensyn til leiefartøyordningen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</si>
  <si>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 xml:space="preserve">3 301 tonn av ubenyttet avsetning  til tredjeland er tilbakeført til norsk kvote. Norsk kvote utgjør 116 865 tonn. </t>
    </r>
  </si>
  <si>
    <t xml:space="preserve">  Det er avsatt 309 tonn til forsknings- og undervisningskvoter, 300 tonn til ungdomsfiskeordningen og rekreasjonsfisket og 1 194 tonn til rekrutteringsordningen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</si>
  <si>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1 194 tonn avsatt til rekrutteringsordningen, 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</si>
  <si>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832 tonn avsatt til rekrutteringsordningen, fangst føres på hjemmelslengde til fartøy som lander fangsten og tar ikke hensyn til leiefartøyordningen</t>
    </r>
  </si>
  <si>
    <r>
      <t xml:space="preserve">1 </t>
    </r>
    <r>
      <rPr>
        <sz val="9"/>
        <color theme="1"/>
        <rFont val="Calibri"/>
        <family val="2"/>
      </rPr>
      <t>Av den norske kvoten er det avsatt 23 tonn til forsknings- og undervisningsformål</t>
    </r>
  </si>
  <si>
    <r>
      <t xml:space="preserve">2 </t>
    </r>
    <r>
      <rPr>
        <sz val="9"/>
        <color theme="1"/>
        <rFont val="Calibri"/>
        <family val="2"/>
      </rPr>
      <t>7 400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</si>
  <si>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1 230 tonn i Fiskevernsonen ved Svalbard og 1 770 tonn i internasjonalt farvann i Norskehavet. I tillegg er det avsatt 1 000 tonn snabeluer til EU-fartøys fiske. 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</si>
  <si>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</si>
  <si>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132 tonn til forsknings- og undervisningskvoter, 2 000 tonn til fangst innenfor ungdomsfiskeordningen og reakreasjonsfiske, 250 tonn til agnformål og 832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</si>
  <si>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</si>
  <si>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r>
      <t xml:space="preserve">2 </t>
    </r>
    <r>
      <rPr>
        <sz val="9"/>
        <color theme="1"/>
        <rFont val="Calibri"/>
        <family val="2"/>
      </rPr>
      <t>Registrert rekreasjonsfiske utgjør 35 tonn, men det legges til grunn at hele avsetningen tas</t>
    </r>
  </si>
  <si>
    <t>LANDET KVANTUM UKE 20</t>
  </si>
  <si>
    <t>LANDET KVANTUM T.O.M UKE 20</t>
  </si>
  <si>
    <t>LANDET KVANTUM T.O.M. UKE 20 2016</t>
  </si>
  <si>
    <r>
      <t xml:space="preserve">3 </t>
    </r>
    <r>
      <rPr>
        <sz val="9"/>
        <color theme="1"/>
        <rFont val="Calibri"/>
        <family val="2"/>
      </rPr>
      <t>Registrert rekreasjonsfiske utgjør 880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</si>
  <si>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138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</si>
</sst>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6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  <font>
      <i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4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55" fillId="0" borderId="66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23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0" fontId="58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3" fillId="0" borderId="66" xfId="0" applyNumberFormat="1" applyFont="1" applyFill="1" applyBorder="1" applyAlignment="1">
      <alignment vertical="center" wrapText="1"/>
    </xf>
    <xf numFmtId="3" fontId="63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60" fillId="4" borderId="50" xfId="0" applyNumberFormat="1" applyFont="1" applyFill="1" applyBorder="1" applyAlignment="1">
      <alignment vertical="center" wrapText="1"/>
    </xf>
    <xf numFmtId="3" fontId="60" fillId="4" borderId="31" xfId="0" applyNumberFormat="1" applyFont="1" applyFill="1" applyBorder="1" applyAlignment="1">
      <alignment vertical="center" wrapText="1"/>
    </xf>
    <xf numFmtId="0" fontId="58" fillId="0" borderId="0" xfId="0" applyFont="1" applyFill="1" applyAlignment="1">
      <alignment vertical="center"/>
    </xf>
    <xf numFmtId="0" fontId="60" fillId="4" borderId="16" xfId="0" applyFont="1" applyFill="1" applyBorder="1" applyAlignment="1">
      <alignment horizontal="center"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60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61" fillId="0" borderId="77" xfId="0" applyNumberFormat="1" applyFont="1" applyFill="1" applyBorder="1" applyAlignment="1">
      <alignment vertical="center" wrapText="1"/>
    </xf>
    <xf numFmtId="0" fontId="60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43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1" fillId="0" borderId="81" xfId="0" applyNumberFormat="1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3" fontId="62" fillId="0" borderId="81" xfId="0" applyNumberFormat="1" applyFont="1" applyFill="1" applyBorder="1" applyAlignment="1">
      <alignment vertical="center" wrapText="1"/>
    </xf>
    <xf numFmtId="3" fontId="63" fillId="0" borderId="80" xfId="0" applyNumberFormat="1" applyFont="1" applyFill="1" applyBorder="1" applyAlignment="1">
      <alignment vertical="center" wrapText="1"/>
    </xf>
    <xf numFmtId="3" fontId="63" fillId="0" borderId="81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3" fillId="0" borderId="84" xfId="0" applyNumberFormat="1" applyFont="1" applyFill="1" applyBorder="1" applyAlignment="1">
      <alignment vertical="center" wrapText="1"/>
    </xf>
    <xf numFmtId="3" fontId="63" fillId="0" borderId="85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6" xfId="0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62" fillId="0" borderId="85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23" fillId="0" borderId="80" xfId="0" applyNumberFormat="1" applyFont="1" applyFill="1" applyBorder="1" applyAlignment="1">
      <alignment vertical="center" wrapText="1"/>
    </xf>
    <xf numFmtId="3" fontId="23" fillId="0" borderId="84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58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5" fillId="0" borderId="52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1" xfId="0" applyNumberFormat="1" applyFont="1" applyFill="1" applyBorder="1" applyAlignment="1">
      <alignment vertical="center" wrapText="1"/>
    </xf>
    <xf numFmtId="3" fontId="5" fillId="0" borderId="5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5" fillId="0" borderId="85" xfId="0" applyNumberFormat="1" applyFont="1" applyFill="1" applyBorder="1" applyAlignment="1">
      <alignment vertical="center" wrapText="1"/>
    </xf>
    <xf numFmtId="3" fontId="23" fillId="0" borderId="34" xfId="0" applyNumberFormat="1" applyFont="1" applyFill="1" applyBorder="1" applyAlignment="1">
      <alignment vertical="center" wrapText="1"/>
    </xf>
    <xf numFmtId="3" fontId="23" fillId="0" borderId="1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54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1" fillId="0" borderId="52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12" fillId="0" borderId="52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1" xfId="0" applyNumberFormat="1" applyFont="1" applyFill="1" applyBorder="1" applyAlignment="1">
      <alignment vertical="center" wrapText="1"/>
    </xf>
    <xf numFmtId="3" fontId="55" fillId="0" borderId="80" xfId="0" applyNumberFormat="1" applyFont="1" applyFill="1" applyBorder="1" applyAlignment="1">
      <alignment vertical="center" wrapText="1"/>
    </xf>
    <xf numFmtId="3" fontId="55" fillId="0" borderId="81" xfId="0" applyNumberFormat="1" applyFont="1" applyFill="1" applyBorder="1" applyAlignment="1">
      <alignment vertical="center" wrapText="1"/>
    </xf>
    <xf numFmtId="3" fontId="12" fillId="0" borderId="5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3" fontId="12" fillId="0" borderId="85" xfId="0" applyNumberFormat="1" applyFont="1" applyFill="1" applyBorder="1" applyAlignment="1">
      <alignment vertical="center" wrapText="1"/>
    </xf>
    <xf numFmtId="3" fontId="23" fillId="0" borderId="88" xfId="0" applyNumberFormat="1" applyFont="1" applyFill="1" applyBorder="1" applyAlignment="1">
      <alignment vertical="center" wrapText="1"/>
    </xf>
    <xf numFmtId="3" fontId="23" fillId="0" borderId="56" xfId="0" applyNumberFormat="1" applyFont="1" applyFill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0" fontId="65" fillId="0" borderId="0" xfId="0" applyFont="1"/>
    <xf numFmtId="0" fontId="65" fillId="0" borderId="87" xfId="0" applyFont="1" applyBorder="1"/>
    <xf numFmtId="0" fontId="65" fillId="0" borderId="80" xfId="0" applyFont="1" applyBorder="1"/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showGridLines="0" showZeros="0" tabSelected="1" showRuler="0" view="pageLayout" topLeftCell="A34" zoomScale="90" zoomScaleNormal="115" zoomScalePageLayoutView="90" workbookViewId="0">
      <selection activeCell="I41" sqref="I41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1" customWidth="1"/>
    <col min="10" max="10" width="17.85546875" style="71" customWidth="1"/>
    <col min="11" max="11" width="1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41" t="s">
        <v>88</v>
      </c>
      <c r="C2" s="442"/>
      <c r="D2" s="442"/>
      <c r="E2" s="442"/>
      <c r="F2" s="442"/>
      <c r="G2" s="442"/>
      <c r="H2" s="442"/>
      <c r="I2" s="442"/>
      <c r="J2" s="442"/>
      <c r="K2" s="443"/>
      <c r="L2" s="191"/>
      <c r="M2" s="19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77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26"/>
      <c r="C7" s="427"/>
      <c r="D7" s="427"/>
      <c r="E7" s="427"/>
      <c r="F7" s="427"/>
      <c r="G7" s="427"/>
      <c r="H7" s="427"/>
      <c r="I7" s="427"/>
      <c r="J7" s="427"/>
      <c r="K7" s="428"/>
      <c r="L7" s="208"/>
      <c r="M7" s="208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21" t="s">
        <v>2</v>
      </c>
      <c r="D9" s="422"/>
      <c r="E9" s="421" t="s">
        <v>20</v>
      </c>
      <c r="F9" s="422"/>
      <c r="G9" s="421" t="s">
        <v>21</v>
      </c>
      <c r="H9" s="422"/>
      <c r="I9" s="158"/>
      <c r="J9" s="158"/>
      <c r="K9" s="116"/>
      <c r="L9" s="137"/>
      <c r="M9" s="137"/>
    </row>
    <row r="10" spans="2:13" ht="14.1" customHeight="1" x14ac:dyDescent="0.25">
      <c r="B10" s="120"/>
      <c r="C10" s="166"/>
      <c r="D10" s="166"/>
      <c r="E10" s="166" t="s">
        <v>5</v>
      </c>
      <c r="F10" s="251">
        <v>129790</v>
      </c>
      <c r="G10" s="167" t="s">
        <v>26</v>
      </c>
      <c r="H10" s="251">
        <v>33756</v>
      </c>
      <c r="I10" s="168"/>
      <c r="J10" s="168"/>
      <c r="K10" s="116"/>
      <c r="L10" s="137"/>
      <c r="M10" s="137"/>
    </row>
    <row r="11" spans="2:13" ht="15.75" customHeight="1" x14ac:dyDescent="0.25">
      <c r="B11" s="120"/>
      <c r="C11" s="167" t="s">
        <v>27</v>
      </c>
      <c r="D11" s="171">
        <v>399523</v>
      </c>
      <c r="E11" s="167" t="s">
        <v>6</v>
      </c>
      <c r="F11" s="171">
        <v>263514</v>
      </c>
      <c r="G11" s="167" t="s">
        <v>62</v>
      </c>
      <c r="H11" s="171">
        <v>187514</v>
      </c>
      <c r="I11" s="168"/>
      <c r="J11" s="168"/>
      <c r="K11" s="116"/>
      <c r="L11" s="137"/>
      <c r="M11" s="137"/>
    </row>
    <row r="12" spans="2:13" ht="14.25" customHeight="1" x14ac:dyDescent="0.25">
      <c r="B12" s="120"/>
      <c r="C12" s="167" t="s">
        <v>3</v>
      </c>
      <c r="D12" s="171">
        <v>387523</v>
      </c>
      <c r="E12" s="167" t="s">
        <v>75</v>
      </c>
      <c r="F12" s="171"/>
      <c r="G12" s="167" t="s">
        <v>63</v>
      </c>
      <c r="H12" s="171">
        <v>22944</v>
      </c>
      <c r="I12" s="168"/>
      <c r="J12" s="168"/>
      <c r="K12" s="116"/>
      <c r="L12" s="137"/>
      <c r="M12" s="137"/>
    </row>
    <row r="13" spans="2:13" ht="15.75" customHeight="1" thickBot="1" x14ac:dyDescent="0.3">
      <c r="B13" s="120"/>
      <c r="C13" s="167" t="s">
        <v>28</v>
      </c>
      <c r="D13" s="171">
        <v>123954</v>
      </c>
      <c r="E13" s="245"/>
      <c r="F13" s="246"/>
      <c r="G13" s="169" t="s">
        <v>15</v>
      </c>
      <c r="H13" s="252">
        <v>19300</v>
      </c>
      <c r="I13" s="168"/>
      <c r="J13" s="168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2">
        <f>SUM(D11:D13)</f>
        <v>911000</v>
      </c>
      <c r="E14" s="122" t="s">
        <v>7</v>
      </c>
      <c r="F14" s="172">
        <f>SUM(F10:F13)</f>
        <v>393304</v>
      </c>
      <c r="G14" s="122" t="s">
        <v>6</v>
      </c>
      <c r="H14" s="172">
        <f>SUM(H10:H13)</f>
        <v>263514</v>
      </c>
      <c r="I14" s="168"/>
      <c r="J14" s="168"/>
      <c r="K14" s="121"/>
      <c r="L14" s="119"/>
      <c r="M14" s="119"/>
    </row>
    <row r="15" spans="2:13" s="16" customFormat="1" ht="15" customHeight="1" x14ac:dyDescent="0.25">
      <c r="B15" s="123"/>
      <c r="C15" s="326" t="s">
        <v>89</v>
      </c>
      <c r="D15" s="326"/>
      <c r="E15" s="326"/>
      <c r="F15" s="326"/>
      <c r="G15" s="326"/>
      <c r="H15" s="170"/>
      <c r="I15" s="170"/>
      <c r="J15" s="170"/>
      <c r="K15" s="125"/>
      <c r="L15" s="124"/>
      <c r="M15" s="124"/>
    </row>
    <row r="16" spans="2:13" s="16" customFormat="1" ht="12" customHeight="1" x14ac:dyDescent="0.25">
      <c r="B16" s="123"/>
      <c r="C16" s="170" t="s">
        <v>90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">
      <c r="B17" s="126"/>
      <c r="C17" s="244" t="s">
        <v>91</v>
      </c>
      <c r="D17" s="244"/>
      <c r="E17" s="244"/>
      <c r="F17" s="244"/>
      <c r="G17" s="244"/>
      <c r="H17" s="244"/>
      <c r="I17" s="244"/>
      <c r="J17" s="202"/>
      <c r="K17" s="128"/>
      <c r="L17" s="119"/>
      <c r="M17" s="119"/>
    </row>
    <row r="18" spans="1:13" ht="21.75" customHeight="1" x14ac:dyDescent="0.25">
      <c r="B18" s="423" t="s">
        <v>8</v>
      </c>
      <c r="C18" s="424"/>
      <c r="D18" s="424"/>
      <c r="E18" s="424"/>
      <c r="F18" s="424"/>
      <c r="G18" s="424"/>
      <c r="H18" s="424"/>
      <c r="I18" s="424"/>
      <c r="J18" s="424"/>
      <c r="K18" s="425"/>
      <c r="L18" s="208"/>
      <c r="M18" s="208"/>
    </row>
    <row r="19" spans="1:13" ht="12" customHeight="1" thickBot="1" x14ac:dyDescent="0.3">
      <c r="B19" s="120"/>
      <c r="C19" s="247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80" t="s">
        <v>19</v>
      </c>
      <c r="D20" s="343" t="s">
        <v>92</v>
      </c>
      <c r="E20" s="343" t="s">
        <v>83</v>
      </c>
      <c r="F20" s="344" t="s">
        <v>107</v>
      </c>
      <c r="G20" s="344" t="s">
        <v>108</v>
      </c>
      <c r="H20" s="344" t="s">
        <v>84</v>
      </c>
      <c r="I20" s="344" t="s">
        <v>72</v>
      </c>
      <c r="J20" s="345" t="s">
        <v>109</v>
      </c>
      <c r="K20" s="117"/>
      <c r="L20" s="4"/>
      <c r="M20" s="4"/>
    </row>
    <row r="21" spans="1:13" ht="14.1" customHeight="1" x14ac:dyDescent="0.25">
      <c r="B21" s="120"/>
      <c r="C21" s="268" t="s">
        <v>16</v>
      </c>
      <c r="D21" s="327">
        <f>D23+D22</f>
        <v>129790</v>
      </c>
      <c r="E21" s="346">
        <f>E22+E23</f>
        <v>130909</v>
      </c>
      <c r="F21" s="346">
        <f>F23+F22</f>
        <v>100</v>
      </c>
      <c r="G21" s="346">
        <f>G22+G23</f>
        <v>40897</v>
      </c>
      <c r="H21" s="346"/>
      <c r="I21" s="346">
        <f>I23+I22</f>
        <v>90012</v>
      </c>
      <c r="J21" s="347">
        <f>J23+J22</f>
        <v>46138.3819</v>
      </c>
      <c r="K21" s="129"/>
      <c r="L21" s="158"/>
      <c r="M21" s="158"/>
    </row>
    <row r="22" spans="1:13" ht="14.1" customHeight="1" x14ac:dyDescent="0.25">
      <c r="B22" s="120"/>
      <c r="C22" s="269" t="s">
        <v>12</v>
      </c>
      <c r="D22" s="328">
        <v>129040</v>
      </c>
      <c r="E22" s="348">
        <v>130159</v>
      </c>
      <c r="F22" s="348">
        <v>99</v>
      </c>
      <c r="G22" s="348">
        <v>40606</v>
      </c>
      <c r="H22" s="348"/>
      <c r="I22" s="348">
        <f>E22-G22</f>
        <v>89553</v>
      </c>
      <c r="J22" s="349">
        <v>45487</v>
      </c>
      <c r="K22" s="129"/>
      <c r="L22" s="158"/>
      <c r="M22" s="158"/>
    </row>
    <row r="23" spans="1:13" ht="14.1" customHeight="1" thickBot="1" x14ac:dyDescent="0.3">
      <c r="B23" s="120"/>
      <c r="C23" s="270" t="s">
        <v>11</v>
      </c>
      <c r="D23" s="342">
        <v>750</v>
      </c>
      <c r="E23" s="350">
        <v>750</v>
      </c>
      <c r="F23" s="350">
        <v>1</v>
      </c>
      <c r="G23" s="350">
        <v>291</v>
      </c>
      <c r="H23" s="350"/>
      <c r="I23" s="348">
        <f>E23-G23</f>
        <v>459</v>
      </c>
      <c r="J23" s="351">
        <v>651.38189999999997</v>
      </c>
      <c r="K23" s="129"/>
      <c r="L23" s="158"/>
      <c r="M23" s="158"/>
    </row>
    <row r="24" spans="1:13" ht="14.1" customHeight="1" x14ac:dyDescent="0.25">
      <c r="B24" s="120"/>
      <c r="C24" s="268" t="s">
        <v>17</v>
      </c>
      <c r="D24" s="327">
        <f>D32+D31+D25</f>
        <v>267534</v>
      </c>
      <c r="E24" s="346">
        <f>E25+E31+E32</f>
        <v>268930</v>
      </c>
      <c r="F24" s="346">
        <f>F32+F31+F25</f>
        <v>3192</v>
      </c>
      <c r="G24" s="346">
        <f>G25+G31+G32</f>
        <v>217921</v>
      </c>
      <c r="H24" s="346"/>
      <c r="I24" s="346">
        <f>I25+I31+I32</f>
        <v>51009</v>
      </c>
      <c r="J24" s="347">
        <f>J25+J31+J32</f>
        <v>216846</v>
      </c>
      <c r="K24" s="129"/>
      <c r="L24" s="158"/>
      <c r="M24" s="158"/>
    </row>
    <row r="25" spans="1:13" ht="15" customHeight="1" x14ac:dyDescent="0.25">
      <c r="A25" s="21"/>
      <c r="B25" s="130"/>
      <c r="C25" s="275" t="s">
        <v>64</v>
      </c>
      <c r="D25" s="329">
        <f>D26+D27+D28+D29+D30</f>
        <v>208734</v>
      </c>
      <c r="E25" s="352">
        <f>E26+E27+E28+E29+E30</f>
        <v>212161</v>
      </c>
      <c r="F25" s="352">
        <f>F26+F27+F28+F29</f>
        <v>2566</v>
      </c>
      <c r="G25" s="352">
        <f>G26+G27+G28+G29</f>
        <v>179268</v>
      </c>
      <c r="H25" s="352"/>
      <c r="I25" s="352">
        <f>I26+I27+I28+I29+I30</f>
        <v>32893</v>
      </c>
      <c r="J25" s="353">
        <f>J26+J27+J28+J29+J30</f>
        <v>174992</v>
      </c>
      <c r="K25" s="129"/>
      <c r="L25" s="158"/>
      <c r="M25" s="158"/>
    </row>
    <row r="26" spans="1:13" ht="14.1" customHeight="1" x14ac:dyDescent="0.25">
      <c r="A26" s="22"/>
      <c r="B26" s="131"/>
      <c r="C26" s="274" t="s">
        <v>22</v>
      </c>
      <c r="D26" s="330">
        <f>51847+1633</f>
        <v>53480</v>
      </c>
      <c r="E26" s="354">
        <v>53061</v>
      </c>
      <c r="F26" s="354">
        <v>334</v>
      </c>
      <c r="G26" s="354">
        <v>47055</v>
      </c>
      <c r="H26" s="412">
        <v>292</v>
      </c>
      <c r="I26" s="354">
        <f>E26-G26+H26</f>
        <v>6298</v>
      </c>
      <c r="J26" s="355">
        <v>46746</v>
      </c>
      <c r="K26" s="129"/>
      <c r="L26" s="158"/>
      <c r="M26" s="158"/>
    </row>
    <row r="27" spans="1:13" ht="14.1" customHeight="1" x14ac:dyDescent="0.25">
      <c r="A27" s="22"/>
      <c r="B27" s="131"/>
      <c r="C27" s="274" t="s">
        <v>68</v>
      </c>
      <c r="D27" s="330">
        <f>49804+2387</f>
        <v>52191</v>
      </c>
      <c r="E27" s="354">
        <v>52487</v>
      </c>
      <c r="F27" s="354">
        <v>573</v>
      </c>
      <c r="G27" s="354">
        <v>49440</v>
      </c>
      <c r="H27" s="412">
        <v>546</v>
      </c>
      <c r="I27" s="354">
        <f>E27-G27+H27</f>
        <v>3593</v>
      </c>
      <c r="J27" s="355">
        <v>47479</v>
      </c>
      <c r="K27" s="129"/>
      <c r="L27" s="158"/>
      <c r="M27" s="158"/>
    </row>
    <row r="28" spans="1:13" ht="14.1" customHeight="1" x14ac:dyDescent="0.25">
      <c r="A28" s="22"/>
      <c r="B28" s="131"/>
      <c r="C28" s="274" t="s">
        <v>69</v>
      </c>
      <c r="D28" s="330">
        <v>51454</v>
      </c>
      <c r="E28" s="354">
        <v>55564</v>
      </c>
      <c r="F28" s="354">
        <v>1133</v>
      </c>
      <c r="G28" s="354">
        <v>50643</v>
      </c>
      <c r="H28" s="412">
        <v>1272</v>
      </c>
      <c r="I28" s="354">
        <f>E28-G28+H28</f>
        <v>6193</v>
      </c>
      <c r="J28" s="355">
        <v>46694</v>
      </c>
      <c r="K28" s="129"/>
      <c r="L28" s="158"/>
      <c r="M28" s="158"/>
    </row>
    <row r="29" spans="1:13" ht="14.1" customHeight="1" x14ac:dyDescent="0.25">
      <c r="A29" s="22"/>
      <c r="B29" s="131"/>
      <c r="C29" s="274" t="s">
        <v>25</v>
      </c>
      <c r="D29" s="330">
        <v>34409</v>
      </c>
      <c r="E29" s="354">
        <v>33849</v>
      </c>
      <c r="F29" s="354">
        <v>526</v>
      </c>
      <c r="G29" s="354">
        <v>32130</v>
      </c>
      <c r="H29" s="411">
        <v>861</v>
      </c>
      <c r="I29" s="354">
        <f>E29-G29+H29</f>
        <v>2580</v>
      </c>
      <c r="J29" s="355">
        <v>34073</v>
      </c>
      <c r="K29" s="129"/>
      <c r="L29" s="158"/>
      <c r="M29" s="158"/>
    </row>
    <row r="30" spans="1:13" ht="14.1" customHeight="1" x14ac:dyDescent="0.25">
      <c r="A30" s="22"/>
      <c r="B30" s="131"/>
      <c r="C30" s="274" t="s">
        <v>65</v>
      </c>
      <c r="D30" s="330">
        <v>17200</v>
      </c>
      <c r="E30" s="354">
        <v>17200</v>
      </c>
      <c r="F30" s="354">
        <v>824</v>
      </c>
      <c r="G30" s="354">
        <f>SUM(H26:H29)</f>
        <v>2971</v>
      </c>
      <c r="H30" s="354"/>
      <c r="I30" s="354">
        <f t="shared" ref="I30:I31" si="0">E30-G30</f>
        <v>14229</v>
      </c>
      <c r="J30" s="355"/>
      <c r="K30" s="129"/>
      <c r="L30" s="158"/>
      <c r="M30" s="158"/>
    </row>
    <row r="31" spans="1:13" ht="14.1" customHeight="1" x14ac:dyDescent="0.25">
      <c r="A31" s="23"/>
      <c r="B31" s="130"/>
      <c r="C31" s="275" t="s">
        <v>18</v>
      </c>
      <c r="D31" s="329">
        <v>33756</v>
      </c>
      <c r="E31" s="352">
        <v>34484</v>
      </c>
      <c r="F31" s="352">
        <v>314</v>
      </c>
      <c r="G31" s="352">
        <v>13580</v>
      </c>
      <c r="H31" s="352"/>
      <c r="I31" s="352">
        <f t="shared" si="0"/>
        <v>20904</v>
      </c>
      <c r="J31" s="353">
        <v>12734</v>
      </c>
      <c r="K31" s="129"/>
      <c r="L31" s="158"/>
      <c r="M31" s="158"/>
    </row>
    <row r="32" spans="1:13" ht="14.1" customHeight="1" x14ac:dyDescent="0.25">
      <c r="A32" s="23"/>
      <c r="B32" s="130"/>
      <c r="C32" s="275" t="s">
        <v>66</v>
      </c>
      <c r="D32" s="329">
        <f>D33+D34</f>
        <v>25044</v>
      </c>
      <c r="E32" s="352">
        <f>E34+E33</f>
        <v>22285</v>
      </c>
      <c r="F32" s="352">
        <f>F33</f>
        <v>312</v>
      </c>
      <c r="G32" s="352">
        <f>G33</f>
        <v>25073</v>
      </c>
      <c r="H32" s="352"/>
      <c r="I32" s="352">
        <f>I33+I34</f>
        <v>-2788</v>
      </c>
      <c r="J32" s="353">
        <f>J33</f>
        <v>29120</v>
      </c>
      <c r="K32" s="129"/>
      <c r="L32" s="158"/>
      <c r="M32" s="158"/>
    </row>
    <row r="33" spans="1:13" ht="14.1" customHeight="1" x14ac:dyDescent="0.25">
      <c r="A33" s="22"/>
      <c r="B33" s="131"/>
      <c r="C33" s="274" t="s">
        <v>10</v>
      </c>
      <c r="D33" s="330">
        <v>22944</v>
      </c>
      <c r="E33" s="354">
        <v>20185</v>
      </c>
      <c r="F33" s="354">
        <f>402-F37</f>
        <v>312</v>
      </c>
      <c r="G33" s="354">
        <f>28184-G37</f>
        <v>25073</v>
      </c>
      <c r="H33" s="410">
        <v>244</v>
      </c>
      <c r="I33" s="354">
        <f>E33-G33+H33</f>
        <v>-4644</v>
      </c>
      <c r="J33" s="355">
        <v>29120</v>
      </c>
      <c r="K33" s="129"/>
      <c r="L33" s="158"/>
      <c r="M33" s="158"/>
    </row>
    <row r="34" spans="1:13" ht="14.1" customHeight="1" thickBot="1" x14ac:dyDescent="0.3">
      <c r="A34" s="22"/>
      <c r="B34" s="131"/>
      <c r="C34" s="356" t="s">
        <v>67</v>
      </c>
      <c r="D34" s="331">
        <v>2100</v>
      </c>
      <c r="E34" s="357">
        <v>2100</v>
      </c>
      <c r="F34" s="357">
        <v>98</v>
      </c>
      <c r="G34" s="357">
        <f>H33</f>
        <v>244</v>
      </c>
      <c r="H34" s="357"/>
      <c r="I34" s="357">
        <f>E34-G34</f>
        <v>1856</v>
      </c>
      <c r="J34" s="358"/>
      <c r="K34" s="129"/>
      <c r="L34" s="158"/>
      <c r="M34" s="158"/>
    </row>
    <row r="35" spans="1:13" ht="15.75" customHeight="1" thickBot="1" x14ac:dyDescent="0.3">
      <c r="B35" s="120"/>
      <c r="C35" s="175" t="s">
        <v>93</v>
      </c>
      <c r="D35" s="341">
        <v>4000</v>
      </c>
      <c r="E35" s="359">
        <v>4000</v>
      </c>
      <c r="F35" s="359">
        <v>52</v>
      </c>
      <c r="G35" s="359">
        <v>2591</v>
      </c>
      <c r="H35" s="359"/>
      <c r="I35" s="359">
        <f>E35-G35</f>
        <v>1409</v>
      </c>
      <c r="J35" s="360">
        <v>3148</v>
      </c>
      <c r="K35" s="129"/>
      <c r="L35" s="158"/>
      <c r="M35" s="158"/>
    </row>
    <row r="36" spans="1:13" ht="14.1" customHeight="1" thickBot="1" x14ac:dyDescent="0.3">
      <c r="B36" s="120"/>
      <c r="C36" s="175" t="s">
        <v>13</v>
      </c>
      <c r="D36" s="332">
        <v>687</v>
      </c>
      <c r="E36" s="333">
        <v>687</v>
      </c>
      <c r="F36" s="333">
        <v>3</v>
      </c>
      <c r="G36" s="333">
        <v>395</v>
      </c>
      <c r="H36" s="333"/>
      <c r="I36" s="359">
        <f>E36-G36</f>
        <v>292</v>
      </c>
      <c r="J36" s="340">
        <v>377</v>
      </c>
      <c r="K36" s="129"/>
      <c r="L36" s="158"/>
      <c r="M36" s="158"/>
    </row>
    <row r="37" spans="1:13" ht="17.25" customHeight="1" thickBot="1" x14ac:dyDescent="0.3">
      <c r="B37" s="120"/>
      <c r="C37" s="175" t="s">
        <v>94</v>
      </c>
      <c r="D37" s="332">
        <v>3000</v>
      </c>
      <c r="E37" s="333">
        <v>3000</v>
      </c>
      <c r="F37" s="333">
        <v>90</v>
      </c>
      <c r="G37" s="333">
        <v>3111</v>
      </c>
      <c r="H37" s="409"/>
      <c r="I37" s="359">
        <f>E37-G37</f>
        <v>-111</v>
      </c>
      <c r="J37" s="340"/>
      <c r="K37" s="129"/>
      <c r="L37" s="158"/>
      <c r="M37" s="158"/>
    </row>
    <row r="38" spans="1:13" ht="17.25" customHeight="1" thickBot="1" x14ac:dyDescent="0.3">
      <c r="B38" s="120"/>
      <c r="C38" s="175" t="s">
        <v>76</v>
      </c>
      <c r="D38" s="332">
        <v>7000</v>
      </c>
      <c r="E38" s="333">
        <v>7000</v>
      </c>
      <c r="F38" s="333">
        <v>12</v>
      </c>
      <c r="G38" s="333">
        <v>7000</v>
      </c>
      <c r="H38" s="333"/>
      <c r="I38" s="359">
        <f t="shared" ref="I38:I39" si="1">D38-G38</f>
        <v>0</v>
      </c>
      <c r="J38" s="340">
        <v>7000</v>
      </c>
      <c r="K38" s="129"/>
      <c r="L38" s="158"/>
      <c r="M38" s="158"/>
    </row>
    <row r="39" spans="1:13" ht="14.1" customHeight="1" thickBot="1" x14ac:dyDescent="0.3">
      <c r="B39" s="120"/>
      <c r="C39" s="153" t="s">
        <v>14</v>
      </c>
      <c r="D39" s="332"/>
      <c r="E39" s="333"/>
      <c r="F39" s="333"/>
      <c r="G39" s="333">
        <v>1</v>
      </c>
      <c r="H39" s="333"/>
      <c r="I39" s="359">
        <f t="shared" si="1"/>
        <v>-1</v>
      </c>
      <c r="J39" s="340"/>
      <c r="K39" s="129"/>
      <c r="L39" s="158"/>
      <c r="M39" s="158"/>
    </row>
    <row r="40" spans="1:13" ht="16.5" customHeight="1" thickBot="1" x14ac:dyDescent="0.3">
      <c r="B40" s="120"/>
      <c r="C40" s="181" t="s">
        <v>9</v>
      </c>
      <c r="D40" s="334">
        <f>D21+D24+D35+D36+D37+D38+D39</f>
        <v>412011</v>
      </c>
      <c r="E40" s="335">
        <f>E21+E24+E35+E36+E37+E38+E39</f>
        <v>414526</v>
      </c>
      <c r="F40" s="199">
        <f>F21+F24+F35+F36+F37+F38+F39</f>
        <v>3449</v>
      </c>
      <c r="G40" s="199">
        <f>G21+G24+G35+G36+G37+G38+G39</f>
        <v>271916</v>
      </c>
      <c r="H40" s="199">
        <f>H26+H27+H28+H29+H33</f>
        <v>3215</v>
      </c>
      <c r="I40" s="199">
        <f>I21+I24+I35+I36+I37+I38+I39</f>
        <v>142610</v>
      </c>
      <c r="J40" s="211">
        <f>J21+J24+J35+J36+J37+J38+J39</f>
        <v>273509.38189999998</v>
      </c>
      <c r="K40" s="129"/>
      <c r="L40" s="158"/>
      <c r="M40" s="158"/>
    </row>
    <row r="41" spans="1:13" ht="14.1" customHeight="1" x14ac:dyDescent="0.25">
      <c r="A41" s="16"/>
      <c r="B41" s="123"/>
      <c r="C41" s="124" t="s">
        <v>95</v>
      </c>
      <c r="D41" s="132"/>
      <c r="E41" s="132"/>
      <c r="F41" s="173"/>
      <c r="G41" s="173"/>
      <c r="H41" s="165"/>
      <c r="I41" s="165"/>
      <c r="J41" s="165"/>
      <c r="K41" s="125"/>
      <c r="L41" s="124"/>
      <c r="M41" s="124"/>
    </row>
    <row r="42" spans="1:13" s="16" customFormat="1" ht="14.1" customHeight="1" x14ac:dyDescent="0.25">
      <c r="B42" s="123"/>
      <c r="C42" s="133" t="s">
        <v>105</v>
      </c>
      <c r="D42" s="132"/>
      <c r="E42" s="132"/>
      <c r="F42" s="132"/>
      <c r="G42" s="132"/>
      <c r="H42" s="158"/>
      <c r="I42" s="158"/>
      <c r="J42" s="158"/>
      <c r="K42" s="125"/>
      <c r="L42" s="124"/>
      <c r="M42" s="124"/>
    </row>
    <row r="43" spans="1:13" s="16" customFormat="1" ht="14.1" customHeight="1" x14ac:dyDescent="0.25">
      <c r="B43" s="123"/>
      <c r="C43" s="205" t="s">
        <v>110</v>
      </c>
      <c r="D43" s="207"/>
      <c r="E43" s="207"/>
      <c r="F43" s="207"/>
      <c r="G43" s="132"/>
      <c r="H43" s="158"/>
      <c r="I43" s="158"/>
      <c r="J43" s="119"/>
      <c r="K43" s="125"/>
      <c r="L43" s="124"/>
      <c r="M43" s="124"/>
    </row>
    <row r="44" spans="1:13" s="16" customFormat="1" ht="10.5" customHeight="1" thickBot="1" x14ac:dyDescent="0.3">
      <c r="B44" s="134"/>
      <c r="D44" s="407"/>
      <c r="E44" s="407"/>
      <c r="F44" s="407"/>
      <c r="G44" s="408"/>
      <c r="H44" s="105"/>
      <c r="I44" s="105"/>
      <c r="J44" s="156"/>
      <c r="K44" s="136"/>
      <c r="L44" s="124"/>
      <c r="M44" s="124"/>
    </row>
    <row r="45" spans="1:13" ht="12" customHeight="1" thickTop="1" x14ac:dyDescent="0.25">
      <c r="B45" s="6"/>
      <c r="C45" s="220"/>
      <c r="D45" s="119"/>
      <c r="E45" s="6"/>
      <c r="F45" s="38"/>
      <c r="G45" s="6"/>
      <c r="H45" s="6"/>
      <c r="I45" s="6"/>
      <c r="J45" s="119"/>
      <c r="K45" s="6"/>
      <c r="L45" s="119"/>
      <c r="M45" s="119"/>
    </row>
    <row r="46" spans="1:13" ht="19.5" customHeight="1" thickBot="1" x14ac:dyDescent="0.3">
      <c r="B46" s="8"/>
      <c r="C46" s="64" t="s">
        <v>33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26" t="s">
        <v>1</v>
      </c>
      <c r="C47" s="427"/>
      <c r="D47" s="427"/>
      <c r="E47" s="427"/>
      <c r="F47" s="427"/>
      <c r="G47" s="427"/>
      <c r="H47" s="427"/>
      <c r="I47" s="427"/>
      <c r="J47" s="427"/>
      <c r="K47" s="428"/>
      <c r="L47" s="208"/>
      <c r="M47" s="208"/>
    </row>
    <row r="48" spans="1:13" ht="12" customHeight="1" thickBot="1" x14ac:dyDescent="0.3">
      <c r="B48" s="120"/>
      <c r="C48" s="137"/>
      <c r="D48" s="138"/>
      <c r="E48" s="138"/>
      <c r="F48" s="138"/>
      <c r="G48" s="138"/>
      <c r="H48" s="119"/>
      <c r="I48" s="119"/>
      <c r="J48" s="119"/>
      <c r="K48" s="121"/>
      <c r="L48" s="119"/>
      <c r="M48" s="119"/>
    </row>
    <row r="49" spans="2:13" ht="14.1" customHeight="1" thickBot="1" x14ac:dyDescent="0.3">
      <c r="B49" s="120"/>
      <c r="C49" s="413" t="s">
        <v>2</v>
      </c>
      <c r="D49" s="414"/>
      <c r="E49" s="139"/>
      <c r="F49" s="139"/>
      <c r="G49" s="139"/>
      <c r="H49" s="119"/>
      <c r="I49" s="119"/>
      <c r="J49" s="119"/>
      <c r="K49" s="121"/>
      <c r="L49" s="119"/>
      <c r="M49" s="119"/>
    </row>
    <row r="50" spans="2:13" ht="14.1" customHeight="1" thickBot="1" x14ac:dyDescent="0.3">
      <c r="B50" s="120"/>
      <c r="C50" s="140" t="s">
        <v>30</v>
      </c>
      <c r="D50" s="255">
        <v>12225</v>
      </c>
      <c r="E50" s="139"/>
      <c r="F50" s="139"/>
      <c r="G50" s="139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140" t="s">
        <v>3</v>
      </c>
      <c r="D51" s="255">
        <v>10875</v>
      </c>
      <c r="E51" s="139"/>
      <c r="F51" s="139"/>
      <c r="G51" s="178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31</v>
      </c>
      <c r="D52" s="255">
        <v>900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34</v>
      </c>
      <c r="D53" s="255">
        <f>SUM(D50:D52)</f>
        <v>24000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6"/>
      <c r="C54" s="141"/>
      <c r="D54" s="256"/>
      <c r="E54" s="142"/>
      <c r="F54" s="142"/>
      <c r="G54" s="142"/>
      <c r="H54" s="127"/>
      <c r="I54" s="127"/>
      <c r="J54" s="127"/>
      <c r="K54" s="128"/>
      <c r="L54" s="119"/>
      <c r="M54" s="119"/>
    </row>
    <row r="55" spans="2:13" ht="17.100000000000001" customHeight="1" thickBot="1" x14ac:dyDescent="0.3">
      <c r="B55" s="423" t="s">
        <v>8</v>
      </c>
      <c r="C55" s="424"/>
      <c r="D55" s="424"/>
      <c r="E55" s="424"/>
      <c r="F55" s="424"/>
      <c r="G55" s="424"/>
      <c r="H55" s="424"/>
      <c r="I55" s="424"/>
      <c r="J55" s="424"/>
      <c r="K55" s="425"/>
      <c r="L55" s="208"/>
      <c r="M55" s="208"/>
    </row>
    <row r="56" spans="2:13" s="3" customFormat="1" ht="63.75" thickBot="1" x14ac:dyDescent="0.3">
      <c r="B56" s="143"/>
      <c r="C56" s="180" t="s">
        <v>19</v>
      </c>
      <c r="D56" s="198" t="s">
        <v>20</v>
      </c>
      <c r="E56" s="196" t="str">
        <f>F20</f>
        <v>LANDET KVANTUM UKE 20</v>
      </c>
      <c r="F56" s="196" t="str">
        <f>G20</f>
        <v>LANDET KVANTUM T.O.M UKE 20</v>
      </c>
      <c r="G56" s="196" t="str">
        <f>I20</f>
        <v>RESTKVOTER</v>
      </c>
      <c r="H56" s="197" t="str">
        <f>J20</f>
        <v>LANDET KVANTUM T.O.M. UKE 20 2016</v>
      </c>
      <c r="I56" s="144"/>
      <c r="J56" s="144"/>
      <c r="K56" s="145"/>
      <c r="L56" s="144"/>
      <c r="M56" s="144"/>
    </row>
    <row r="57" spans="2:13" ht="14.1" customHeight="1" x14ac:dyDescent="0.25">
      <c r="B57" s="146"/>
      <c r="C57" s="149" t="s">
        <v>35</v>
      </c>
      <c r="D57" s="433"/>
      <c r="E57" s="365">
        <v>49</v>
      </c>
      <c r="F57" s="365">
        <v>254</v>
      </c>
      <c r="G57" s="438"/>
      <c r="H57" s="242">
        <v>259</v>
      </c>
      <c r="I57" s="162"/>
      <c r="J57" s="162"/>
      <c r="K57" s="190"/>
      <c r="L57" s="106"/>
      <c r="M57" s="106"/>
    </row>
    <row r="58" spans="2:13" ht="14.1" customHeight="1" x14ac:dyDescent="0.25">
      <c r="B58" s="146"/>
      <c r="C58" s="147" t="s">
        <v>32</v>
      </c>
      <c r="D58" s="434"/>
      <c r="E58" s="366">
        <v>142</v>
      </c>
      <c r="F58" s="366">
        <v>619</v>
      </c>
      <c r="G58" s="439"/>
      <c r="H58" s="324">
        <v>286</v>
      </c>
      <c r="I58" s="162"/>
      <c r="J58" s="162"/>
      <c r="K58" s="190"/>
      <c r="L58" s="106"/>
      <c r="M58" s="106"/>
    </row>
    <row r="59" spans="2:13" ht="14.1" customHeight="1" thickBot="1" x14ac:dyDescent="0.3">
      <c r="B59" s="146"/>
      <c r="C59" s="148" t="s">
        <v>85</v>
      </c>
      <c r="D59" s="435"/>
      <c r="E59" s="367"/>
      <c r="F59" s="367">
        <v>29</v>
      </c>
      <c r="G59" s="440"/>
      <c r="H59" s="325">
        <v>46.589300000000001</v>
      </c>
      <c r="I59" s="162"/>
      <c r="J59" s="162"/>
      <c r="K59" s="190"/>
      <c r="L59" s="106"/>
      <c r="M59" s="106"/>
    </row>
    <row r="60" spans="2:13" s="98" customFormat="1" ht="15.6" customHeight="1" x14ac:dyDescent="0.25">
      <c r="B60" s="163"/>
      <c r="C60" s="149" t="s">
        <v>61</v>
      </c>
      <c r="D60" s="368">
        <v>7100</v>
      </c>
      <c r="E60" s="369">
        <f>SUM(E61:E63)</f>
        <v>3.1080999999999999</v>
      </c>
      <c r="F60" s="369">
        <f>F61+F62+F63</f>
        <v>46</v>
      </c>
      <c r="G60" s="369">
        <f>D60-F60</f>
        <v>7054</v>
      </c>
      <c r="H60" s="370">
        <f>H61+H62+H63</f>
        <v>29.4587</v>
      </c>
      <c r="I60" s="164"/>
      <c r="J60" s="164"/>
      <c r="K60" s="190"/>
      <c r="L60" s="106"/>
      <c r="M60" s="106"/>
    </row>
    <row r="61" spans="2:13" s="22" customFormat="1" ht="14.1" customHeight="1" x14ac:dyDescent="0.25">
      <c r="B61" s="150"/>
      <c r="C61" s="151" t="s">
        <v>36</v>
      </c>
      <c r="D61" s="249"/>
      <c r="E61" s="235">
        <v>3.1080999999999999</v>
      </c>
      <c r="F61" s="235">
        <v>14</v>
      </c>
      <c r="G61" s="235"/>
      <c r="H61" s="237">
        <v>7.4587000000000003</v>
      </c>
      <c r="I61" s="152"/>
      <c r="J61" s="152"/>
      <c r="K61" s="190"/>
      <c r="L61" s="106"/>
      <c r="M61" s="106"/>
    </row>
    <row r="62" spans="2:13" s="22" customFormat="1" ht="14.1" customHeight="1" x14ac:dyDescent="0.25">
      <c r="B62" s="150"/>
      <c r="C62" s="151" t="s">
        <v>37</v>
      </c>
      <c r="D62" s="249"/>
      <c r="E62" s="235"/>
      <c r="F62" s="235">
        <v>16</v>
      </c>
      <c r="G62" s="235"/>
      <c r="H62" s="237">
        <v>10</v>
      </c>
      <c r="I62" s="177"/>
      <c r="J62" s="177"/>
      <c r="K62" s="190"/>
      <c r="L62" s="106"/>
      <c r="M62" s="106"/>
    </row>
    <row r="63" spans="2:13" s="22" customFormat="1" ht="14.1" customHeight="1" thickBot="1" x14ac:dyDescent="0.3">
      <c r="B63" s="150"/>
      <c r="C63" s="228" t="s">
        <v>38</v>
      </c>
      <c r="D63" s="250"/>
      <c r="E63" s="241"/>
      <c r="F63" s="241">
        <v>16</v>
      </c>
      <c r="G63" s="241"/>
      <c r="H63" s="237">
        <v>12</v>
      </c>
      <c r="I63" s="177"/>
      <c r="J63" s="177"/>
      <c r="K63" s="190"/>
      <c r="L63" s="106"/>
      <c r="M63" s="106"/>
    </row>
    <row r="64" spans="2:13" ht="14.1" customHeight="1" thickBot="1" x14ac:dyDescent="0.3">
      <c r="B64" s="120"/>
      <c r="C64" s="153" t="s">
        <v>39</v>
      </c>
      <c r="D64" s="231">
        <v>85</v>
      </c>
      <c r="E64" s="236"/>
      <c r="F64" s="236">
        <v>0.75219999999999998</v>
      </c>
      <c r="G64" s="236">
        <f>D64-F64</f>
        <v>84.247799999999998</v>
      </c>
      <c r="H64" s="238">
        <v>0.47189999999999999</v>
      </c>
      <c r="I64" s="158"/>
      <c r="J64" s="158"/>
      <c r="K64" s="190"/>
      <c r="L64" s="106"/>
      <c r="M64" s="106"/>
    </row>
    <row r="65" spans="2:13" ht="14.1" customHeight="1" thickBot="1" x14ac:dyDescent="0.3">
      <c r="B65" s="120"/>
      <c r="C65" s="153" t="s">
        <v>14</v>
      </c>
      <c r="D65" s="229"/>
      <c r="E65" s="243">
        <v>1.1148</v>
      </c>
      <c r="F65" s="243">
        <v>8</v>
      </c>
      <c r="G65" s="243"/>
      <c r="H65" s="307">
        <v>12</v>
      </c>
      <c r="I65" s="158"/>
      <c r="J65" s="158"/>
      <c r="K65" s="190"/>
      <c r="L65" s="106"/>
      <c r="M65" s="106"/>
    </row>
    <row r="66" spans="2:13" s="3" customFormat="1" ht="16.5" customHeight="1" thickBot="1" x14ac:dyDescent="0.3">
      <c r="B66" s="118"/>
      <c r="C66" s="181" t="s">
        <v>9</v>
      </c>
      <c r="D66" s="188">
        <v>12225</v>
      </c>
      <c r="E66" s="203">
        <f>E57+E58+E59+E60+E64+E65</f>
        <v>195.22290000000001</v>
      </c>
      <c r="F66" s="312">
        <f>F57+F58+F59+F60+F64+F65</f>
        <v>956.75220000000002</v>
      </c>
      <c r="G66" s="203">
        <f>D66-F66</f>
        <v>11268.247799999999</v>
      </c>
      <c r="H66" s="211">
        <f>H57+H58+H59+H60+H64+H65</f>
        <v>633.51990000000001</v>
      </c>
      <c r="I66" s="174"/>
      <c r="J66" s="174"/>
      <c r="K66" s="190"/>
      <c r="L66" s="106"/>
      <c r="M66" s="106"/>
    </row>
    <row r="67" spans="2:13" s="3" customFormat="1" ht="19.149999999999999" customHeight="1" thickBot="1" x14ac:dyDescent="0.3">
      <c r="B67" s="159"/>
      <c r="C67" s="436"/>
      <c r="D67" s="436"/>
      <c r="E67" s="436"/>
      <c r="F67" s="225"/>
      <c r="G67" s="155"/>
      <c r="H67" s="176"/>
      <c r="I67" s="160"/>
      <c r="J67" s="160"/>
      <c r="K67" s="161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9"/>
      <c r="K68" s="6"/>
      <c r="L68" s="119"/>
      <c r="M68" s="119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9"/>
      <c r="K69" s="6"/>
      <c r="L69" s="119"/>
      <c r="M69" s="119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9"/>
      <c r="K70" s="6"/>
      <c r="L70" s="119"/>
      <c r="M70" s="119"/>
    </row>
    <row r="71" spans="2:13" ht="17.100000000000001" customHeight="1" thickBot="1" x14ac:dyDescent="0.3">
      <c r="B71" s="7"/>
      <c r="C71" s="63" t="s">
        <v>29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26" t="s">
        <v>1</v>
      </c>
      <c r="C72" s="427"/>
      <c r="D72" s="427"/>
      <c r="E72" s="427"/>
      <c r="F72" s="427"/>
      <c r="G72" s="427"/>
      <c r="H72" s="427"/>
      <c r="I72" s="427"/>
      <c r="J72" s="427"/>
      <c r="K72" s="428"/>
      <c r="L72" s="208"/>
      <c r="M72" s="208"/>
    </row>
    <row r="73" spans="2:13" ht="4.5" customHeight="1" thickBot="1" x14ac:dyDescent="0.3">
      <c r="B73" s="120"/>
      <c r="C73" s="119"/>
      <c r="D73" s="119"/>
      <c r="E73" s="119"/>
      <c r="F73" s="119"/>
      <c r="G73" s="119"/>
      <c r="H73" s="119"/>
      <c r="I73" s="119"/>
      <c r="J73" s="119"/>
      <c r="K73" s="121"/>
      <c r="L73" s="119"/>
      <c r="M73" s="119"/>
    </row>
    <row r="74" spans="2:13" ht="14.1" customHeight="1" thickBot="1" x14ac:dyDescent="0.3">
      <c r="B74" s="118"/>
      <c r="C74" s="421" t="s">
        <v>2</v>
      </c>
      <c r="D74" s="422"/>
      <c r="E74" s="421" t="s">
        <v>20</v>
      </c>
      <c r="F74" s="429"/>
      <c r="G74" s="421" t="s">
        <v>21</v>
      </c>
      <c r="H74" s="422"/>
      <c r="I74" s="158"/>
      <c r="J74" s="158"/>
      <c r="K74" s="116"/>
      <c r="L74" s="137"/>
      <c r="M74" s="137"/>
    </row>
    <row r="75" spans="2:13" ht="17.25" x14ac:dyDescent="0.25">
      <c r="B75" s="257"/>
      <c r="C75" s="167" t="s">
        <v>86</v>
      </c>
      <c r="D75" s="171">
        <v>113564</v>
      </c>
      <c r="E75" s="258" t="s">
        <v>5</v>
      </c>
      <c r="F75" s="251">
        <v>43724</v>
      </c>
      <c r="G75" s="259" t="s">
        <v>26</v>
      </c>
      <c r="H75" s="251">
        <v>12841</v>
      </c>
      <c r="I75" s="168"/>
      <c r="J75" s="168"/>
      <c r="K75" s="260"/>
      <c r="L75" s="301"/>
      <c r="M75" s="137"/>
    </row>
    <row r="76" spans="2:13" ht="15" x14ac:dyDescent="0.25">
      <c r="B76" s="257"/>
      <c r="C76" s="167" t="s">
        <v>3</v>
      </c>
      <c r="D76" s="171">
        <v>104564</v>
      </c>
      <c r="E76" s="261" t="s">
        <v>6</v>
      </c>
      <c r="F76" s="171">
        <v>71338</v>
      </c>
      <c r="G76" s="259" t="s">
        <v>62</v>
      </c>
      <c r="H76" s="171">
        <v>52790</v>
      </c>
      <c r="I76" s="168"/>
      <c r="J76" s="168"/>
      <c r="K76" s="260"/>
      <c r="L76" s="301"/>
      <c r="M76" s="137"/>
    </row>
    <row r="77" spans="2:13" ht="18" thickBot="1" x14ac:dyDescent="0.3">
      <c r="B77" s="257"/>
      <c r="C77" s="167" t="s">
        <v>87</v>
      </c>
      <c r="D77" s="171">
        <v>14872</v>
      </c>
      <c r="E77" s="169"/>
      <c r="F77" s="171"/>
      <c r="G77" s="259" t="s">
        <v>63</v>
      </c>
      <c r="H77" s="171">
        <v>5707</v>
      </c>
      <c r="I77" s="168"/>
      <c r="J77" s="168"/>
      <c r="K77" s="260"/>
      <c r="L77" s="301"/>
      <c r="M77" s="137"/>
    </row>
    <row r="78" spans="2:13" ht="14.1" customHeight="1" thickBot="1" x14ac:dyDescent="0.3">
      <c r="B78" s="257"/>
      <c r="C78" s="122" t="s">
        <v>34</v>
      </c>
      <c r="D78" s="172">
        <f>SUM(D75:D77)</f>
        <v>233000</v>
      </c>
      <c r="E78" s="122" t="s">
        <v>7</v>
      </c>
      <c r="F78" s="172">
        <f>SUM(F75:F77)</f>
        <v>115062</v>
      </c>
      <c r="G78" s="122" t="s">
        <v>6</v>
      </c>
      <c r="H78" s="172">
        <f>SUM(H75:H77)</f>
        <v>71338</v>
      </c>
      <c r="I78" s="168"/>
      <c r="J78" s="168"/>
      <c r="K78" s="262"/>
      <c r="L78" s="265"/>
      <c r="M78" s="119"/>
    </row>
    <row r="79" spans="2:13" ht="12" customHeight="1" x14ac:dyDescent="0.25">
      <c r="B79" s="257"/>
      <c r="C79" s="336" t="s">
        <v>96</v>
      </c>
      <c r="D79" s="204"/>
      <c r="E79" s="204"/>
      <c r="F79" s="204"/>
      <c r="G79" s="204"/>
      <c r="H79" s="204"/>
      <c r="I79" s="264"/>
      <c r="J79" s="265"/>
      <c r="K79" s="262"/>
      <c r="L79" s="265"/>
      <c r="M79" s="119"/>
    </row>
    <row r="80" spans="2:13" ht="14.25" customHeight="1" x14ac:dyDescent="0.25">
      <c r="B80" s="257"/>
      <c r="C80" s="437" t="s">
        <v>97</v>
      </c>
      <c r="D80" s="437"/>
      <c r="E80" s="437"/>
      <c r="F80" s="437"/>
      <c r="G80" s="437"/>
      <c r="H80" s="437"/>
      <c r="I80" s="264"/>
      <c r="J80" s="265"/>
      <c r="K80" s="262"/>
      <c r="L80" s="265"/>
      <c r="M80" s="119"/>
    </row>
    <row r="81" spans="1:13" ht="6" customHeight="1" thickBot="1" x14ac:dyDescent="0.3">
      <c r="B81" s="257"/>
      <c r="C81" s="437"/>
      <c r="D81" s="437"/>
      <c r="E81" s="437"/>
      <c r="F81" s="437"/>
      <c r="G81" s="437"/>
      <c r="H81" s="437"/>
      <c r="I81" s="265"/>
      <c r="J81" s="265"/>
      <c r="K81" s="262"/>
      <c r="L81" s="265"/>
      <c r="M81" s="119"/>
    </row>
    <row r="82" spans="1:13" ht="14.1" customHeight="1" x14ac:dyDescent="0.25">
      <c r="B82" s="430" t="s">
        <v>8</v>
      </c>
      <c r="C82" s="431"/>
      <c r="D82" s="431"/>
      <c r="E82" s="431"/>
      <c r="F82" s="431"/>
      <c r="G82" s="431"/>
      <c r="H82" s="431"/>
      <c r="I82" s="431"/>
      <c r="J82" s="431"/>
      <c r="K82" s="432"/>
      <c r="L82" s="302"/>
      <c r="M82" s="208"/>
    </row>
    <row r="83" spans="1:13" ht="5.25" customHeight="1" thickBot="1" x14ac:dyDescent="0.3">
      <c r="B83" s="9"/>
      <c r="C83" s="14"/>
      <c r="D83" s="6"/>
      <c r="E83" s="6"/>
      <c r="F83" s="62"/>
      <c r="G83" s="6"/>
      <c r="H83" s="6"/>
      <c r="I83" s="6"/>
      <c r="J83" s="119"/>
      <c r="K83" s="10"/>
      <c r="L83" s="119"/>
      <c r="M83" s="119"/>
    </row>
    <row r="84" spans="1:13" ht="48.75" customHeight="1" thickBot="1" x14ac:dyDescent="0.3">
      <c r="A84" s="121"/>
      <c r="B84" s="119"/>
      <c r="C84" s="180" t="s">
        <v>19</v>
      </c>
      <c r="D84" s="343" t="s">
        <v>92</v>
      </c>
      <c r="E84" s="337" t="s">
        <v>83</v>
      </c>
      <c r="F84" s="196" t="str">
        <f>F20</f>
        <v>LANDET KVANTUM UKE 20</v>
      </c>
      <c r="G84" s="196" t="str">
        <f>G20</f>
        <v>LANDET KVANTUM T.O.M UKE 20</v>
      </c>
      <c r="H84" s="196" t="str">
        <f>I20</f>
        <v>RESTKVOTER</v>
      </c>
      <c r="I84" s="197" t="str">
        <f>J20</f>
        <v>LANDET KVANTUM T.O.M. UKE 20 2016</v>
      </c>
      <c r="J84" s="119"/>
      <c r="K84" s="10"/>
      <c r="L84" s="119"/>
      <c r="M84" s="119"/>
    </row>
    <row r="85" spans="1:13" ht="14.1" customHeight="1" x14ac:dyDescent="0.25">
      <c r="A85" s="121"/>
      <c r="B85" s="119"/>
      <c r="C85" s="361" t="s">
        <v>16</v>
      </c>
      <c r="D85" s="327">
        <f>D87+D86</f>
        <v>43724</v>
      </c>
      <c r="E85" s="346">
        <f>E87+E86</f>
        <v>50301</v>
      </c>
      <c r="F85" s="346">
        <f>F87+F86</f>
        <v>40</v>
      </c>
      <c r="G85" s="346">
        <f>G86+G87</f>
        <v>30977</v>
      </c>
      <c r="H85" s="346">
        <f>H86+H87</f>
        <v>19324</v>
      </c>
      <c r="I85" s="347">
        <f>I86+I87</f>
        <v>29386.217499999999</v>
      </c>
      <c r="J85" s="158"/>
      <c r="K85" s="129"/>
      <c r="L85" s="158"/>
      <c r="M85" s="158"/>
    </row>
    <row r="86" spans="1:13" ht="14.1" customHeight="1" x14ac:dyDescent="0.25">
      <c r="A86" s="121"/>
      <c r="B86" s="119"/>
      <c r="C86" s="269" t="s">
        <v>12</v>
      </c>
      <c r="D86" s="328">
        <v>42974</v>
      </c>
      <c r="E86" s="348">
        <v>49551</v>
      </c>
      <c r="F86" s="348">
        <v>37</v>
      </c>
      <c r="G86" s="348">
        <v>30724</v>
      </c>
      <c r="H86" s="348">
        <f>E86-G86</f>
        <v>18827</v>
      </c>
      <c r="I86" s="349">
        <v>29128</v>
      </c>
      <c r="J86" s="158"/>
      <c r="K86" s="129"/>
      <c r="L86" s="158"/>
      <c r="M86" s="158"/>
    </row>
    <row r="87" spans="1:13" ht="15.75" thickBot="1" x14ac:dyDescent="0.3">
      <c r="A87" s="121"/>
      <c r="B87" s="119"/>
      <c r="C87" s="362" t="s">
        <v>11</v>
      </c>
      <c r="D87" s="342">
        <v>750</v>
      </c>
      <c r="E87" s="350">
        <v>750</v>
      </c>
      <c r="F87" s="350">
        <v>3</v>
      </c>
      <c r="G87" s="350">
        <v>253</v>
      </c>
      <c r="H87" s="350">
        <f>E87-G87</f>
        <v>497</v>
      </c>
      <c r="I87" s="351">
        <v>258.21749999999997</v>
      </c>
      <c r="J87" s="158"/>
      <c r="K87" s="129"/>
      <c r="L87" s="158"/>
      <c r="M87" s="158"/>
    </row>
    <row r="88" spans="1:13" ht="14.1" customHeight="1" x14ac:dyDescent="0.25">
      <c r="A88" s="121"/>
      <c r="B88" s="4"/>
      <c r="C88" s="268" t="s">
        <v>17</v>
      </c>
      <c r="D88" s="327">
        <f t="shared" ref="D88:I88" si="2">D89+D94+D95</f>
        <v>72532</v>
      </c>
      <c r="E88" s="346">
        <f t="shared" si="2"/>
        <v>77425</v>
      </c>
      <c r="F88" s="346">
        <f>F89+F94+F95</f>
        <v>1132</v>
      </c>
      <c r="G88" s="346">
        <f t="shared" si="2"/>
        <v>27366</v>
      </c>
      <c r="H88" s="346">
        <f>H89+H94+H95</f>
        <v>50059</v>
      </c>
      <c r="I88" s="347">
        <f t="shared" si="2"/>
        <v>31309</v>
      </c>
      <c r="J88" s="158"/>
      <c r="K88" s="129"/>
      <c r="L88" s="158"/>
      <c r="M88" s="158"/>
    </row>
    <row r="89" spans="1:13" ht="15.75" customHeight="1" x14ac:dyDescent="0.25">
      <c r="A89" s="121"/>
      <c r="B89" s="39"/>
      <c r="C89" s="275" t="s">
        <v>64</v>
      </c>
      <c r="D89" s="329">
        <f t="shared" ref="D89:I89" si="3">D90+D91+D92+D93</f>
        <v>53984</v>
      </c>
      <c r="E89" s="352">
        <f t="shared" si="3"/>
        <v>57586</v>
      </c>
      <c r="F89" s="352">
        <f>F90+F91+F92+F93</f>
        <v>783</v>
      </c>
      <c r="G89" s="352">
        <f t="shared" si="3"/>
        <v>18943</v>
      </c>
      <c r="H89" s="352">
        <f>H90+H91+H92+H93</f>
        <v>38643</v>
      </c>
      <c r="I89" s="353">
        <f t="shared" si="3"/>
        <v>24079</v>
      </c>
      <c r="J89" s="158"/>
      <c r="K89" s="129"/>
      <c r="L89" s="158"/>
      <c r="M89" s="158"/>
    </row>
    <row r="90" spans="1:13" ht="14.1" customHeight="1" x14ac:dyDescent="0.25">
      <c r="A90" s="116"/>
      <c r="B90" s="137"/>
      <c r="C90" s="274" t="s">
        <v>22</v>
      </c>
      <c r="D90" s="330">
        <f>14887+530</f>
        <v>15417</v>
      </c>
      <c r="E90" s="354">
        <v>17656</v>
      </c>
      <c r="F90" s="354">
        <v>72</v>
      </c>
      <c r="G90" s="354">
        <v>3040</v>
      </c>
      <c r="H90" s="354">
        <f t="shared" ref="H90:H96" si="4">E90-G90</f>
        <v>14616</v>
      </c>
      <c r="I90" s="355">
        <v>3430</v>
      </c>
      <c r="J90" s="158"/>
      <c r="K90" s="129"/>
      <c r="L90" s="158"/>
      <c r="M90" s="158"/>
    </row>
    <row r="91" spans="1:13" ht="14.1" customHeight="1" x14ac:dyDescent="0.25">
      <c r="A91" s="116"/>
      <c r="B91" s="137"/>
      <c r="C91" s="274" t="s">
        <v>23</v>
      </c>
      <c r="D91" s="330">
        <f>13725+664</f>
        <v>14389</v>
      </c>
      <c r="E91" s="354">
        <v>16454</v>
      </c>
      <c r="F91" s="354">
        <v>208</v>
      </c>
      <c r="G91" s="354">
        <v>4912</v>
      </c>
      <c r="H91" s="354">
        <f t="shared" si="4"/>
        <v>11542</v>
      </c>
      <c r="I91" s="355">
        <v>6224</v>
      </c>
      <c r="J91" s="158"/>
      <c r="K91" s="129"/>
      <c r="L91" s="158"/>
      <c r="M91" s="158"/>
    </row>
    <row r="92" spans="1:13" ht="14.1" customHeight="1" x14ac:dyDescent="0.25">
      <c r="A92" s="116"/>
      <c r="B92" s="137"/>
      <c r="C92" s="274" t="s">
        <v>24</v>
      </c>
      <c r="D92" s="330">
        <v>15573</v>
      </c>
      <c r="E92" s="354">
        <v>17916</v>
      </c>
      <c r="F92" s="354">
        <v>312</v>
      </c>
      <c r="G92" s="354">
        <v>6954</v>
      </c>
      <c r="H92" s="354">
        <f t="shared" si="4"/>
        <v>10962</v>
      </c>
      <c r="I92" s="355">
        <v>7381</v>
      </c>
      <c r="J92" s="158"/>
      <c r="K92" s="129"/>
      <c r="L92" s="158"/>
      <c r="M92" s="158"/>
    </row>
    <row r="93" spans="1:13" ht="14.1" customHeight="1" x14ac:dyDescent="0.25">
      <c r="A93" s="116"/>
      <c r="B93" s="137"/>
      <c r="C93" s="274" t="s">
        <v>25</v>
      </c>
      <c r="D93" s="330">
        <v>8605</v>
      </c>
      <c r="E93" s="354">
        <v>5560</v>
      </c>
      <c r="F93" s="354">
        <v>191</v>
      </c>
      <c r="G93" s="354">
        <v>4037</v>
      </c>
      <c r="H93" s="354">
        <f t="shared" si="4"/>
        <v>1523</v>
      </c>
      <c r="I93" s="355">
        <v>7044</v>
      </c>
      <c r="J93" s="158"/>
      <c r="K93" s="129"/>
      <c r="L93" s="158"/>
      <c r="M93" s="158"/>
    </row>
    <row r="94" spans="1:13" ht="14.1" customHeight="1" x14ac:dyDescent="0.25">
      <c r="A94" s="116"/>
      <c r="B94" s="137"/>
      <c r="C94" s="275" t="s">
        <v>32</v>
      </c>
      <c r="D94" s="329">
        <v>12841</v>
      </c>
      <c r="E94" s="352">
        <v>13273</v>
      </c>
      <c r="F94" s="352">
        <v>330</v>
      </c>
      <c r="G94" s="352">
        <v>7313</v>
      </c>
      <c r="H94" s="352">
        <f t="shared" si="4"/>
        <v>5960</v>
      </c>
      <c r="I94" s="353">
        <v>5774</v>
      </c>
      <c r="J94" s="158"/>
      <c r="K94" s="129"/>
      <c r="L94" s="158"/>
      <c r="M94" s="158"/>
    </row>
    <row r="95" spans="1:13" ht="14.1" customHeight="1" thickBot="1" x14ac:dyDescent="0.3">
      <c r="A95" s="121"/>
      <c r="B95" s="39"/>
      <c r="C95" s="276" t="s">
        <v>63</v>
      </c>
      <c r="D95" s="338">
        <v>5707</v>
      </c>
      <c r="E95" s="363">
        <v>6566</v>
      </c>
      <c r="F95" s="363">
        <v>19</v>
      </c>
      <c r="G95" s="363">
        <v>1110</v>
      </c>
      <c r="H95" s="363">
        <f t="shared" si="4"/>
        <v>5456</v>
      </c>
      <c r="I95" s="364">
        <v>1456</v>
      </c>
      <c r="J95" s="158"/>
      <c r="K95" s="129"/>
      <c r="L95" s="158"/>
      <c r="M95" s="158"/>
    </row>
    <row r="96" spans="1:13" ht="15.75" thickBot="1" x14ac:dyDescent="0.3">
      <c r="A96" s="121"/>
      <c r="B96" s="39"/>
      <c r="C96" s="175" t="s">
        <v>13</v>
      </c>
      <c r="D96" s="341">
        <v>309</v>
      </c>
      <c r="E96" s="359">
        <v>309</v>
      </c>
      <c r="F96" s="359"/>
      <c r="G96" s="359">
        <v>25.512599999999999</v>
      </c>
      <c r="H96" s="359">
        <f t="shared" si="4"/>
        <v>283.48739999999998</v>
      </c>
      <c r="I96" s="360">
        <v>25.129799999999999</v>
      </c>
      <c r="J96" s="158"/>
      <c r="K96" s="129"/>
      <c r="L96" s="158"/>
      <c r="M96" s="158"/>
    </row>
    <row r="97" spans="1:13" ht="18" thickBot="1" x14ac:dyDescent="0.3">
      <c r="A97" s="121"/>
      <c r="B97" s="119"/>
      <c r="C97" s="175" t="s">
        <v>71</v>
      </c>
      <c r="D97" s="332">
        <v>300</v>
      </c>
      <c r="E97" s="333">
        <v>300</v>
      </c>
      <c r="F97" s="333"/>
      <c r="G97" s="333">
        <v>300</v>
      </c>
      <c r="H97" s="333">
        <f t="shared" ref="H97" si="5">D97-G97</f>
        <v>0</v>
      </c>
      <c r="I97" s="340">
        <v>300</v>
      </c>
      <c r="J97" s="158"/>
      <c r="K97" s="129"/>
      <c r="L97" s="158"/>
      <c r="M97" s="158"/>
    </row>
    <row r="98" spans="1:13" ht="16.5" customHeight="1" thickBot="1" x14ac:dyDescent="0.3">
      <c r="A98" s="121"/>
      <c r="B98" s="119"/>
      <c r="C98" s="267" t="s">
        <v>14</v>
      </c>
      <c r="D98" s="332"/>
      <c r="E98" s="333"/>
      <c r="F98" s="333"/>
      <c r="G98" s="333"/>
      <c r="H98" s="333">
        <f>D98-G98</f>
        <v>0</v>
      </c>
      <c r="I98" s="340"/>
      <c r="J98" s="158"/>
      <c r="K98" s="129"/>
      <c r="L98" s="158"/>
      <c r="M98" s="158"/>
    </row>
    <row r="99" spans="1:13" ht="16.5" thickBot="1" x14ac:dyDescent="0.3">
      <c r="A99" s="121"/>
      <c r="B99" s="119"/>
      <c r="C99" s="181" t="s">
        <v>9</v>
      </c>
      <c r="D99" s="334">
        <f t="shared" ref="D99:I99" si="6">D85+D88+D96+D97+D98</f>
        <v>116865</v>
      </c>
      <c r="E99" s="339">
        <f t="shared" si="6"/>
        <v>128335</v>
      </c>
      <c r="F99" s="226">
        <f>F85+F88+F96+F97+F98</f>
        <v>1172</v>
      </c>
      <c r="G99" s="226">
        <f t="shared" si="6"/>
        <v>58668.512600000002</v>
      </c>
      <c r="H99" s="226">
        <f>H85+H88+H96+H97+H98</f>
        <v>69666.487399999998</v>
      </c>
      <c r="I99" s="200">
        <f t="shared" si="6"/>
        <v>61020.347300000001</v>
      </c>
      <c r="J99" s="158"/>
      <c r="K99" s="129"/>
      <c r="L99" s="158"/>
      <c r="M99" s="158"/>
    </row>
    <row r="100" spans="1:13" ht="15" x14ac:dyDescent="0.25">
      <c r="A100" s="121"/>
      <c r="B100" s="119"/>
      <c r="C100" s="124" t="s">
        <v>98</v>
      </c>
      <c r="D100" s="182"/>
      <c r="E100" s="182"/>
      <c r="F100" s="183"/>
      <c r="G100" s="183"/>
      <c r="H100" s="184"/>
      <c r="I100" s="165"/>
      <c r="J100" s="158"/>
      <c r="K100" s="129"/>
      <c r="L100" s="158"/>
      <c r="M100" s="158"/>
    </row>
    <row r="101" spans="1:13" ht="13.5" customHeight="1" x14ac:dyDescent="0.25">
      <c r="B101" s="13"/>
      <c r="C101" s="205" t="s">
        <v>106</v>
      </c>
      <c r="D101" s="132"/>
      <c r="E101" s="132"/>
      <c r="F101" s="173"/>
      <c r="G101" s="173"/>
      <c r="H101" s="165"/>
      <c r="I101" s="165"/>
      <c r="J101" s="165"/>
      <c r="K101" s="15"/>
      <c r="L101" s="124"/>
      <c r="M101" s="124"/>
    </row>
    <row r="102" spans="1:13" ht="13.5" customHeight="1" x14ac:dyDescent="0.25">
      <c r="B102" s="13"/>
      <c r="C102" s="16"/>
      <c r="D102" s="207"/>
      <c r="E102" s="207"/>
      <c r="F102" s="230"/>
      <c r="G102" s="173"/>
      <c r="H102" s="165"/>
      <c r="I102" s="165"/>
      <c r="J102" s="165"/>
      <c r="K102" s="15"/>
      <c r="L102" s="124"/>
      <c r="M102" s="124"/>
    </row>
    <row r="103" spans="1:13" s="71" customFormat="1" ht="13.5" customHeight="1" x14ac:dyDescent="0.25">
      <c r="B103" s="123"/>
      <c r="C103" s="313"/>
      <c r="D103" s="207"/>
      <c r="E103" s="207"/>
      <c r="F103" s="230"/>
      <c r="G103" s="173"/>
      <c r="H103" s="165"/>
      <c r="I103" s="165"/>
      <c r="J103" s="165"/>
      <c r="K103" s="125"/>
      <c r="L103" s="124"/>
      <c r="M103" s="124"/>
    </row>
    <row r="104" spans="1:13" ht="15" customHeight="1" thickBot="1" x14ac:dyDescent="0.3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40</v>
      </c>
      <c r="I106" s="80"/>
      <c r="J106" s="80"/>
      <c r="L106" s="80"/>
      <c r="M106" s="80"/>
    </row>
    <row r="107" spans="1:13" ht="17.100000000000001" customHeight="1" thickTop="1" x14ac:dyDescent="0.25">
      <c r="B107" s="426" t="s">
        <v>1</v>
      </c>
      <c r="C107" s="427"/>
      <c r="D107" s="427"/>
      <c r="E107" s="427"/>
      <c r="F107" s="427"/>
      <c r="G107" s="427"/>
      <c r="H107" s="427"/>
      <c r="I107" s="427"/>
      <c r="J107" s="427"/>
      <c r="K107" s="428"/>
      <c r="L107" s="208"/>
      <c r="M107" s="208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21" t="s">
        <v>2</v>
      </c>
      <c r="D109" s="422"/>
      <c r="E109" s="421" t="s">
        <v>20</v>
      </c>
      <c r="F109" s="422"/>
      <c r="G109" s="421" t="s">
        <v>21</v>
      </c>
      <c r="H109" s="422"/>
      <c r="I109" s="38"/>
      <c r="J109" s="158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1">
        <v>134450</v>
      </c>
      <c r="E110" s="166" t="s">
        <v>5</v>
      </c>
      <c r="F110" s="251">
        <v>48557</v>
      </c>
      <c r="G110" s="167" t="s">
        <v>26</v>
      </c>
      <c r="H110" s="251">
        <v>5486</v>
      </c>
      <c r="I110" s="38"/>
      <c r="J110" s="158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1">
        <v>12000</v>
      </c>
      <c r="E111" s="167" t="s">
        <v>6</v>
      </c>
      <c r="F111" s="171">
        <v>32809</v>
      </c>
      <c r="G111" s="167" t="s">
        <v>62</v>
      </c>
      <c r="H111" s="171">
        <v>37402</v>
      </c>
      <c r="I111" s="38"/>
      <c r="J111" s="158"/>
      <c r="K111" s="10"/>
      <c r="L111" s="119"/>
      <c r="M111" s="119"/>
    </row>
    <row r="112" spans="1:13" ht="14.1" customHeight="1" thickBot="1" x14ac:dyDescent="0.3">
      <c r="B112" s="43"/>
      <c r="C112" s="44" t="s">
        <v>31</v>
      </c>
      <c r="D112" s="171">
        <v>3550</v>
      </c>
      <c r="E112" s="167" t="s">
        <v>41</v>
      </c>
      <c r="F112" s="171">
        <v>49870</v>
      </c>
      <c r="G112" s="167" t="s">
        <v>63</v>
      </c>
      <c r="H112" s="171">
        <v>6982</v>
      </c>
      <c r="I112" s="38"/>
      <c r="J112" s="158"/>
      <c r="K112" s="10"/>
      <c r="L112" s="119"/>
      <c r="M112" s="119"/>
    </row>
    <row r="113" spans="2:13" ht="14.1" customHeight="1" thickBot="1" x14ac:dyDescent="0.3">
      <c r="B113" s="9"/>
      <c r="C113" s="12" t="s">
        <v>34</v>
      </c>
      <c r="D113" s="172">
        <f>SUM(D110:D112)</f>
        <v>150000</v>
      </c>
      <c r="E113" s="122" t="s">
        <v>7</v>
      </c>
      <c r="F113" s="172">
        <f>SUM(F110:F112)</f>
        <v>131236</v>
      </c>
      <c r="G113" s="122" t="s">
        <v>6</v>
      </c>
      <c r="H113" s="172">
        <f>SUM(H110:H112)</f>
        <v>49870</v>
      </c>
      <c r="I113" s="38"/>
      <c r="J113" s="158"/>
      <c r="K113" s="10"/>
      <c r="L113" s="119"/>
      <c r="M113" s="119"/>
    </row>
    <row r="114" spans="2:13" s="16" customFormat="1" ht="12" customHeight="1" x14ac:dyDescent="0.25">
      <c r="B114" s="13"/>
      <c r="C114" s="124" t="s">
        <v>104</v>
      </c>
      <c r="D114" s="170"/>
      <c r="E114" s="170"/>
      <c r="F114" s="170"/>
      <c r="G114" s="124"/>
      <c r="H114" s="124"/>
      <c r="I114" s="14"/>
      <c r="J114" s="124"/>
      <c r="K114" s="15"/>
      <c r="L114" s="124"/>
      <c r="M114" s="124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7"/>
      <c r="K115" s="19"/>
      <c r="L115" s="119"/>
      <c r="M115" s="119"/>
    </row>
    <row r="116" spans="2:13" ht="17.100000000000001" customHeight="1" x14ac:dyDescent="0.25">
      <c r="B116" s="423" t="s">
        <v>8</v>
      </c>
      <c r="C116" s="424"/>
      <c r="D116" s="424"/>
      <c r="E116" s="424"/>
      <c r="F116" s="424"/>
      <c r="G116" s="424"/>
      <c r="H116" s="424"/>
      <c r="I116" s="424"/>
      <c r="J116" s="424"/>
      <c r="K116" s="425"/>
      <c r="L116" s="208"/>
      <c r="M116" s="208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9"/>
      <c r="K117" s="10"/>
      <c r="L117" s="119"/>
      <c r="M117" s="119"/>
    </row>
    <row r="118" spans="2:13" s="3" customFormat="1" ht="61.5" customHeight="1" thickBot="1" x14ac:dyDescent="0.3">
      <c r="B118" s="2"/>
      <c r="C118" s="221" t="s">
        <v>19</v>
      </c>
      <c r="D118" s="180" t="s">
        <v>92</v>
      </c>
      <c r="E118" s="343" t="s">
        <v>83</v>
      </c>
      <c r="F118" s="189" t="str">
        <f>F20</f>
        <v>LANDET KVANTUM UKE 20</v>
      </c>
      <c r="G118" s="196" t="str">
        <f>G20</f>
        <v>LANDET KVANTUM T.O.M UKE 20</v>
      </c>
      <c r="H118" s="196" t="str">
        <f>I20</f>
        <v>RESTKVOTER</v>
      </c>
      <c r="I118" s="197" t="str">
        <f>J20</f>
        <v>LANDET KVANTUM T.O.M. UKE 20 2016</v>
      </c>
      <c r="J118" s="4"/>
      <c r="K118" s="1"/>
      <c r="L118" s="4"/>
      <c r="M118" s="4"/>
    </row>
    <row r="119" spans="2:13" s="71" customFormat="1" ht="14.1" customHeight="1" x14ac:dyDescent="0.25">
      <c r="B119" s="9"/>
      <c r="C119" s="268" t="s">
        <v>16</v>
      </c>
      <c r="D119" s="374">
        <f>D120+D121+D122</f>
        <v>48557</v>
      </c>
      <c r="E119" s="239">
        <f>E120+E121+E122</f>
        <v>49595</v>
      </c>
      <c r="F119" s="365">
        <f>F120+F121+F122</f>
        <v>27</v>
      </c>
      <c r="G119" s="365">
        <f>G120+G121+G122</f>
        <v>19829</v>
      </c>
      <c r="H119" s="365">
        <f>D119-G119</f>
        <v>28728</v>
      </c>
      <c r="I119" s="375">
        <f>I120+I121+I122</f>
        <v>14772</v>
      </c>
      <c r="J119" s="158"/>
      <c r="K119" s="129"/>
      <c r="L119" s="158"/>
      <c r="M119" s="158"/>
    </row>
    <row r="120" spans="2:13" ht="14.1" customHeight="1" x14ac:dyDescent="0.25">
      <c r="B120" s="9"/>
      <c r="C120" s="269" t="s">
        <v>12</v>
      </c>
      <c r="D120" s="376">
        <v>38846</v>
      </c>
      <c r="E120" s="253">
        <v>39955</v>
      </c>
      <c r="F120" s="377">
        <v>15</v>
      </c>
      <c r="G120" s="377">
        <v>15999</v>
      </c>
      <c r="H120" s="377">
        <f t="shared" ref="H120:H126" si="7">E120-G120</f>
        <v>23956</v>
      </c>
      <c r="I120" s="378">
        <v>10868</v>
      </c>
      <c r="J120" s="158"/>
      <c r="K120" s="129"/>
      <c r="L120" s="158"/>
      <c r="M120" s="158"/>
    </row>
    <row r="121" spans="2:13" ht="14.1" customHeight="1" x14ac:dyDescent="0.25">
      <c r="B121" s="9"/>
      <c r="C121" s="269" t="s">
        <v>11</v>
      </c>
      <c r="D121" s="376">
        <v>9211</v>
      </c>
      <c r="E121" s="253">
        <v>9140</v>
      </c>
      <c r="F121" s="377">
        <v>12</v>
      </c>
      <c r="G121" s="377">
        <v>3830</v>
      </c>
      <c r="H121" s="377">
        <f t="shared" si="7"/>
        <v>5310</v>
      </c>
      <c r="I121" s="378">
        <v>3904</v>
      </c>
      <c r="J121" s="158"/>
      <c r="K121" s="129"/>
      <c r="L121" s="158"/>
      <c r="M121" s="158"/>
    </row>
    <row r="122" spans="2:13" ht="15.75" thickBot="1" x14ac:dyDescent="0.3">
      <c r="B122" s="9"/>
      <c r="C122" s="270" t="s">
        <v>42</v>
      </c>
      <c r="D122" s="379">
        <v>500</v>
      </c>
      <c r="E122" s="254">
        <v>500</v>
      </c>
      <c r="F122" s="380"/>
      <c r="G122" s="380"/>
      <c r="H122" s="380">
        <f t="shared" si="7"/>
        <v>500</v>
      </c>
      <c r="I122" s="381"/>
      <c r="J122" s="158"/>
      <c r="K122" s="129"/>
      <c r="L122" s="158"/>
      <c r="M122" s="158"/>
    </row>
    <row r="123" spans="2:13" s="98" customFormat="1" ht="13.5" customHeight="1" thickBot="1" x14ac:dyDescent="0.3">
      <c r="B123" s="100"/>
      <c r="C123" s="271" t="s">
        <v>41</v>
      </c>
      <c r="D123" s="382">
        <v>32809</v>
      </c>
      <c r="E123" s="304">
        <v>31815</v>
      </c>
      <c r="F123" s="309">
        <v>1995</v>
      </c>
      <c r="G123" s="309">
        <v>6210</v>
      </c>
      <c r="H123" s="308">
        <f t="shared" si="7"/>
        <v>25605</v>
      </c>
      <c r="I123" s="310">
        <v>12413</v>
      </c>
      <c r="J123" s="101"/>
      <c r="K123" s="129"/>
      <c r="L123" s="158"/>
      <c r="M123" s="158"/>
    </row>
    <row r="124" spans="2:13" s="71" customFormat="1" ht="14.25" customHeight="1" thickBot="1" x14ac:dyDescent="0.3">
      <c r="B124" s="9"/>
      <c r="C124" s="272" t="s">
        <v>17</v>
      </c>
      <c r="D124" s="383">
        <f>D125+D130+D133</f>
        <v>50702</v>
      </c>
      <c r="E124" s="371">
        <f>E125+E130+E133</f>
        <v>51428</v>
      </c>
      <c r="F124" s="384">
        <f>F125+F130+F133</f>
        <v>668</v>
      </c>
      <c r="G124" s="384">
        <f>G133+G130+G125</f>
        <v>24448</v>
      </c>
      <c r="H124" s="384">
        <f t="shared" si="7"/>
        <v>26980</v>
      </c>
      <c r="I124" s="385">
        <f>I125+I130+I133</f>
        <v>32913</v>
      </c>
      <c r="J124" s="119"/>
      <c r="K124" s="129"/>
      <c r="L124" s="158"/>
      <c r="M124" s="158"/>
    </row>
    <row r="125" spans="2:13" ht="15.75" customHeight="1" x14ac:dyDescent="0.25">
      <c r="B125" s="2"/>
      <c r="C125" s="273" t="s">
        <v>64</v>
      </c>
      <c r="D125" s="386">
        <f>D126+D127+D128+D129</f>
        <v>38234</v>
      </c>
      <c r="E125" s="372">
        <f>E126+E127+E128+E129</f>
        <v>38250</v>
      </c>
      <c r="F125" s="387">
        <f>F126+F127+F128+F129</f>
        <v>600</v>
      </c>
      <c r="G125" s="387">
        <f>G126+G127+G129+G128</f>
        <v>18519</v>
      </c>
      <c r="H125" s="387">
        <f t="shared" si="7"/>
        <v>19731</v>
      </c>
      <c r="I125" s="388">
        <f>I126+I127+I128+I129</f>
        <v>26190</v>
      </c>
      <c r="J125" s="4"/>
      <c r="K125" s="129"/>
      <c r="L125" s="158"/>
      <c r="M125" s="158"/>
    </row>
    <row r="126" spans="2:13" s="22" customFormat="1" ht="14.1" customHeight="1" x14ac:dyDescent="0.25">
      <c r="B126" s="45"/>
      <c r="C126" s="274" t="s">
        <v>22</v>
      </c>
      <c r="D126" s="389">
        <v>10943</v>
      </c>
      <c r="E126" s="249">
        <v>12070</v>
      </c>
      <c r="F126" s="390">
        <v>50</v>
      </c>
      <c r="G126" s="390">
        <v>2918</v>
      </c>
      <c r="H126" s="390">
        <f t="shared" si="7"/>
        <v>9152</v>
      </c>
      <c r="I126" s="391">
        <v>3485</v>
      </c>
      <c r="J126" s="46"/>
      <c r="K126" s="129"/>
      <c r="L126" s="158"/>
      <c r="M126" s="158"/>
    </row>
    <row r="127" spans="2:13" s="22" customFormat="1" ht="14.1" customHeight="1" x14ac:dyDescent="0.25">
      <c r="B127" s="131"/>
      <c r="C127" s="274" t="s">
        <v>23</v>
      </c>
      <c r="D127" s="389">
        <v>10198</v>
      </c>
      <c r="E127" s="249">
        <v>10860</v>
      </c>
      <c r="F127" s="390">
        <v>64</v>
      </c>
      <c r="G127" s="390">
        <v>4720</v>
      </c>
      <c r="H127" s="390">
        <f>E127-G127</f>
        <v>6140</v>
      </c>
      <c r="I127" s="391">
        <v>7025</v>
      </c>
      <c r="J127" s="137"/>
      <c r="K127" s="129"/>
      <c r="L127" s="158"/>
      <c r="M127" s="158"/>
    </row>
    <row r="128" spans="2:13" s="22" customFormat="1" ht="14.1" customHeight="1" x14ac:dyDescent="0.25">
      <c r="B128" s="131"/>
      <c r="C128" s="274" t="s">
        <v>24</v>
      </c>
      <c r="D128" s="389">
        <v>9687</v>
      </c>
      <c r="E128" s="249">
        <v>9306</v>
      </c>
      <c r="F128" s="390">
        <v>203</v>
      </c>
      <c r="G128" s="390">
        <v>5141</v>
      </c>
      <c r="H128" s="390">
        <f t="shared" ref="H128:H134" si="8">E128-G128</f>
        <v>4165</v>
      </c>
      <c r="I128" s="391">
        <v>7956</v>
      </c>
      <c r="J128" s="137"/>
      <c r="K128" s="129"/>
      <c r="L128" s="158"/>
      <c r="M128" s="158"/>
    </row>
    <row r="129" spans="2:13" s="22" customFormat="1" ht="14.1" customHeight="1" x14ac:dyDescent="0.25">
      <c r="B129" s="131"/>
      <c r="C129" s="274" t="s">
        <v>25</v>
      </c>
      <c r="D129" s="389">
        <v>7406</v>
      </c>
      <c r="E129" s="249">
        <v>6014</v>
      </c>
      <c r="F129" s="390">
        <v>283</v>
      </c>
      <c r="G129" s="390">
        <v>5740</v>
      </c>
      <c r="H129" s="390">
        <f t="shared" si="8"/>
        <v>274</v>
      </c>
      <c r="I129" s="391">
        <v>7724</v>
      </c>
      <c r="J129" s="137"/>
      <c r="K129" s="129"/>
      <c r="L129" s="158"/>
      <c r="M129" s="158"/>
    </row>
    <row r="130" spans="2:13" s="23" customFormat="1" ht="14.1" customHeight="1" x14ac:dyDescent="0.25">
      <c r="B130" s="20"/>
      <c r="C130" s="275" t="s">
        <v>18</v>
      </c>
      <c r="D130" s="392">
        <f>D131+D132</f>
        <v>5486</v>
      </c>
      <c r="E130" s="240">
        <f>E131+E132</f>
        <v>6070</v>
      </c>
      <c r="F130" s="393">
        <v>2</v>
      </c>
      <c r="G130" s="393">
        <v>3623</v>
      </c>
      <c r="H130" s="393">
        <f t="shared" si="8"/>
        <v>2447</v>
      </c>
      <c r="I130" s="394">
        <v>3748</v>
      </c>
      <c r="J130" s="39"/>
      <c r="K130" s="129"/>
      <c r="L130" s="158"/>
      <c r="M130" s="158"/>
    </row>
    <row r="131" spans="2:13" ht="14.1" customHeight="1" x14ac:dyDescent="0.25">
      <c r="B131" s="9"/>
      <c r="C131" s="274" t="s">
        <v>43</v>
      </c>
      <c r="D131" s="389">
        <v>4986</v>
      </c>
      <c r="E131" s="305">
        <v>5570</v>
      </c>
      <c r="F131" s="395">
        <v>2</v>
      </c>
      <c r="G131" s="395">
        <v>3620</v>
      </c>
      <c r="H131" s="395">
        <f t="shared" si="8"/>
        <v>1950</v>
      </c>
      <c r="I131" s="396">
        <v>3704</v>
      </c>
      <c r="J131" s="119"/>
      <c r="K131" s="129"/>
      <c r="L131" s="158"/>
      <c r="M131" s="158"/>
    </row>
    <row r="132" spans="2:13" ht="14.1" customHeight="1" x14ac:dyDescent="0.25">
      <c r="B132" s="20"/>
      <c r="C132" s="274" t="s">
        <v>44</v>
      </c>
      <c r="D132" s="389">
        <v>500</v>
      </c>
      <c r="E132" s="305">
        <v>500</v>
      </c>
      <c r="F132" s="395">
        <f>F130-F131</f>
        <v>0</v>
      </c>
      <c r="G132" s="395">
        <f>G130-G131</f>
        <v>3</v>
      </c>
      <c r="H132" s="395">
        <f t="shared" si="8"/>
        <v>497</v>
      </c>
      <c r="I132" s="396">
        <f>I130-I131</f>
        <v>44</v>
      </c>
      <c r="J132" s="39"/>
      <c r="K132" s="129"/>
      <c r="L132" s="158"/>
      <c r="M132" s="158"/>
    </row>
    <row r="133" spans="2:13" ht="15.75" thickBot="1" x14ac:dyDescent="0.3">
      <c r="B133" s="9"/>
      <c r="C133" s="276" t="s">
        <v>63</v>
      </c>
      <c r="D133" s="397">
        <v>6982</v>
      </c>
      <c r="E133" s="266">
        <v>7108</v>
      </c>
      <c r="F133" s="398">
        <v>66</v>
      </c>
      <c r="G133" s="398">
        <v>2306</v>
      </c>
      <c r="H133" s="398">
        <f t="shared" si="8"/>
        <v>4802</v>
      </c>
      <c r="I133" s="399">
        <v>2975</v>
      </c>
      <c r="J133" s="119"/>
      <c r="K133" s="129"/>
      <c r="L133" s="158"/>
      <c r="M133" s="158"/>
    </row>
    <row r="134" spans="2:13" s="71" customFormat="1" ht="15.75" thickBot="1" x14ac:dyDescent="0.3">
      <c r="B134" s="9"/>
      <c r="C134" s="277" t="s">
        <v>13</v>
      </c>
      <c r="D134" s="231">
        <v>132</v>
      </c>
      <c r="E134" s="373">
        <v>132</v>
      </c>
      <c r="F134" s="373"/>
      <c r="G134" s="373">
        <v>5.1044999999999998</v>
      </c>
      <c r="H134" s="373">
        <f t="shared" si="8"/>
        <v>126.8955</v>
      </c>
      <c r="I134" s="400">
        <v>5.2427999999999999</v>
      </c>
      <c r="J134" s="119"/>
      <c r="K134" s="129"/>
      <c r="L134" s="158"/>
      <c r="M134" s="158"/>
    </row>
    <row r="135" spans="2:13" s="71" customFormat="1" ht="18" thickBot="1" x14ac:dyDescent="0.3">
      <c r="B135" s="9"/>
      <c r="C135" s="272" t="s">
        <v>71</v>
      </c>
      <c r="D135" s="401">
        <v>2000</v>
      </c>
      <c r="E135" s="306">
        <v>2000</v>
      </c>
      <c r="F135" s="309">
        <v>7</v>
      </c>
      <c r="G135" s="309">
        <v>2000</v>
      </c>
      <c r="H135" s="309">
        <f t="shared" ref="H135" si="9">E135-G135</f>
        <v>0</v>
      </c>
      <c r="I135" s="311">
        <v>2000</v>
      </c>
      <c r="J135" s="119"/>
      <c r="K135" s="129"/>
      <c r="L135" s="158"/>
      <c r="M135" s="158"/>
    </row>
    <row r="136" spans="2:13" s="71" customFormat="1" ht="15.75" thickBot="1" x14ac:dyDescent="0.3">
      <c r="B136" s="9"/>
      <c r="C136" s="272" t="s">
        <v>45</v>
      </c>
      <c r="D136" s="402">
        <v>250</v>
      </c>
      <c r="E136" s="231">
        <v>250</v>
      </c>
      <c r="F136" s="236"/>
      <c r="G136" s="236">
        <v>70.180000000000007</v>
      </c>
      <c r="H136" s="236">
        <f>E136-G136</f>
        <v>179.82</v>
      </c>
      <c r="I136" s="238"/>
      <c r="J136" s="158"/>
      <c r="K136" s="129"/>
      <c r="L136" s="158"/>
      <c r="M136" s="158"/>
    </row>
    <row r="137" spans="2:13" s="71" customFormat="1" ht="15.75" thickBot="1" x14ac:dyDescent="0.3">
      <c r="B137" s="9"/>
      <c r="C137" s="222" t="s">
        <v>14</v>
      </c>
      <c r="D137" s="403"/>
      <c r="E137" s="229"/>
      <c r="F137" s="243"/>
      <c r="G137" s="243">
        <v>7</v>
      </c>
      <c r="H137" s="243">
        <f>E137-G137</f>
        <v>-7</v>
      </c>
      <c r="I137" s="307">
        <v>12</v>
      </c>
      <c r="J137" s="119"/>
      <c r="K137" s="129"/>
      <c r="L137" s="158"/>
      <c r="M137" s="158"/>
    </row>
    <row r="138" spans="2:13" s="3" customFormat="1" ht="16.5" thickBot="1" x14ac:dyDescent="0.3">
      <c r="B138" s="2"/>
      <c r="C138" s="32" t="s">
        <v>9</v>
      </c>
      <c r="D138" s="404">
        <f>D119+D123+D124+D134+D135+D136</f>
        <v>134450</v>
      </c>
      <c r="E138" s="188">
        <f>E119+E123+E124+E134+E135+E136</f>
        <v>135220</v>
      </c>
      <c r="F138" s="203">
        <f>F119+F123+F124+F134+F135+F136+F137</f>
        <v>2697</v>
      </c>
      <c r="G138" s="203">
        <f>G119+G123+G124+G134+G135+G136+G137</f>
        <v>52569.284500000002</v>
      </c>
      <c r="H138" s="203">
        <f>E138-G138</f>
        <v>82650.715499999991</v>
      </c>
      <c r="I138" s="211">
        <f>I119+I123+I124+I134+I135+I136+I137</f>
        <v>62115.2428</v>
      </c>
      <c r="J138" s="174"/>
      <c r="K138" s="129"/>
      <c r="L138" s="158"/>
      <c r="M138" s="158"/>
    </row>
    <row r="139" spans="2:13" s="3" customFormat="1" ht="14.25" customHeight="1" x14ac:dyDescent="0.25">
      <c r="B139" s="2"/>
      <c r="C139" s="124" t="s">
        <v>99</v>
      </c>
      <c r="D139" s="34"/>
      <c r="E139" s="34"/>
      <c r="F139" s="34"/>
      <c r="G139" s="34"/>
      <c r="H139" s="174"/>
      <c r="I139" s="174"/>
      <c r="J139" s="174"/>
      <c r="K139" s="1"/>
      <c r="L139" s="4"/>
      <c r="M139" s="4"/>
    </row>
    <row r="140" spans="2:13" s="3" customFormat="1" ht="14.25" customHeight="1" x14ac:dyDescent="0.25">
      <c r="B140" s="2"/>
      <c r="C140" s="205" t="s">
        <v>111</v>
      </c>
      <c r="D140" s="34"/>
      <c r="E140" s="34"/>
      <c r="F140" s="34"/>
      <c r="G140" s="34"/>
      <c r="H140" s="174"/>
      <c r="I140" s="4"/>
      <c r="J140" s="4"/>
      <c r="K140" s="69"/>
      <c r="L140" s="4"/>
      <c r="M140" s="4"/>
    </row>
    <row r="141" spans="2:13" s="3" customFormat="1" ht="14.25" customHeight="1" x14ac:dyDescent="0.25">
      <c r="B141" s="118"/>
      <c r="C141" s="205"/>
      <c r="D141" s="34"/>
      <c r="E141" s="34"/>
      <c r="F141" s="34"/>
      <c r="G141" s="34"/>
      <c r="H141" s="174"/>
      <c r="I141" s="4"/>
      <c r="J141" s="4"/>
      <c r="K141" s="117"/>
      <c r="L141" s="4"/>
      <c r="M141" s="4"/>
    </row>
    <row r="142" spans="2:13" ht="3" customHeight="1" thickBot="1" x14ac:dyDescent="0.3">
      <c r="B142" s="35"/>
      <c r="C142" s="47"/>
      <c r="D142" s="209"/>
      <c r="E142" s="209"/>
      <c r="F142" s="48"/>
      <c r="G142" s="48"/>
      <c r="H142" s="36"/>
      <c r="I142" s="78"/>
      <c r="J142" s="156"/>
      <c r="K142" s="37"/>
      <c r="L142" s="119"/>
      <c r="M142" s="119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9"/>
      <c r="K143" s="6"/>
      <c r="L143" s="119"/>
      <c r="M143" s="119"/>
    </row>
    <row r="144" spans="2:13" ht="12" customHeight="1" x14ac:dyDescent="0.25">
      <c r="B144" s="119"/>
      <c r="C144" s="137"/>
      <c r="D144" s="138"/>
      <c r="E144" s="138"/>
      <c r="F144" s="138"/>
      <c r="G144" s="138"/>
      <c r="H144" s="119"/>
      <c r="I144" s="119"/>
      <c r="J144" s="119"/>
      <c r="K144" s="119"/>
      <c r="L144" s="119"/>
      <c r="M144" s="119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20.25" customHeight="1" thickBot="1" x14ac:dyDescent="0.35">
      <c r="B146" s="119"/>
      <c r="C146" s="219" t="s">
        <v>73</v>
      </c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thickTop="1" thickBot="1" x14ac:dyDescent="0.3">
      <c r="B147" s="213"/>
      <c r="C147" s="214"/>
      <c r="D147" s="215"/>
      <c r="E147" s="215"/>
      <c r="F147" s="215"/>
      <c r="G147" s="215"/>
      <c r="H147" s="216"/>
      <c r="I147" s="216"/>
      <c r="J147" s="216"/>
      <c r="K147" s="217"/>
      <c r="L147" s="119"/>
      <c r="M147" s="119"/>
    </row>
    <row r="148" spans="2:13" ht="12" customHeight="1" thickBot="1" x14ac:dyDescent="0.3">
      <c r="B148" s="120"/>
      <c r="C148" s="413" t="s">
        <v>2</v>
      </c>
      <c r="D148" s="414"/>
      <c r="E148" s="191"/>
      <c r="F148" s="191"/>
      <c r="G148" s="138"/>
      <c r="H148" s="119"/>
      <c r="I148" s="119"/>
      <c r="J148" s="119"/>
      <c r="K148" s="121"/>
      <c r="L148" s="119"/>
      <c r="M148" s="119"/>
    </row>
    <row r="149" spans="2:13" ht="15" customHeight="1" x14ac:dyDescent="0.25">
      <c r="B149" s="120"/>
      <c r="C149" s="278" t="s">
        <v>58</v>
      </c>
      <c r="D149" s="279">
        <v>17600</v>
      </c>
      <c r="E149" s="280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81" t="s">
        <v>79</v>
      </c>
      <c r="D150" s="282">
        <v>8400</v>
      </c>
      <c r="E150" s="280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thickBot="1" x14ac:dyDescent="0.3">
      <c r="B151" s="120"/>
      <c r="C151" s="283" t="s">
        <v>80</v>
      </c>
      <c r="D151" s="282">
        <v>4000</v>
      </c>
      <c r="E151" s="280"/>
      <c r="F151" s="191"/>
      <c r="G151" s="138"/>
      <c r="H151" s="119"/>
      <c r="I151" s="119"/>
      <c r="J151" s="119"/>
      <c r="K151" s="121"/>
      <c r="L151" s="119"/>
      <c r="M151" s="119"/>
    </row>
    <row r="152" spans="2:13" ht="16.5" thickBot="1" x14ac:dyDescent="0.3">
      <c r="B152" s="120"/>
      <c r="C152" s="284" t="s">
        <v>34</v>
      </c>
      <c r="D152" s="285">
        <f>SUM(D149:D151)</f>
        <v>30000</v>
      </c>
      <c r="E152" s="280"/>
      <c r="F152" s="191"/>
      <c r="G152" s="138"/>
      <c r="H152" s="119"/>
      <c r="I152" s="119"/>
      <c r="J152" s="119"/>
      <c r="K152" s="121"/>
      <c r="L152" s="119"/>
      <c r="M152" s="119"/>
    </row>
    <row r="153" spans="2:13" ht="11.25" customHeight="1" x14ac:dyDescent="0.25">
      <c r="B153" s="120"/>
      <c r="C153" s="286" t="s">
        <v>100</v>
      </c>
      <c r="D153" s="287"/>
      <c r="E153" s="287"/>
      <c r="F153" s="138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86" t="s">
        <v>101</v>
      </c>
      <c r="D154" s="287"/>
      <c r="E154" s="287"/>
      <c r="F154" s="138"/>
      <c r="G154" s="138"/>
      <c r="H154" s="119"/>
      <c r="I154" s="119"/>
      <c r="J154" s="119"/>
      <c r="K154" s="121"/>
      <c r="L154" s="119"/>
      <c r="M154" s="119"/>
    </row>
    <row r="155" spans="2:13" ht="12" customHeight="1" x14ac:dyDescent="0.25">
      <c r="B155" s="120"/>
      <c r="C155" s="124" t="s">
        <v>102</v>
      </c>
      <c r="D155" s="138"/>
      <c r="E155" s="138"/>
      <c r="F155" s="138"/>
      <c r="G155" s="138"/>
      <c r="H155" s="119"/>
      <c r="I155" s="119"/>
      <c r="J155" s="119"/>
      <c r="K155" s="121"/>
      <c r="L155" s="119"/>
      <c r="M155" s="119"/>
    </row>
    <row r="156" spans="2:13" ht="5.25" customHeight="1" thickBot="1" x14ac:dyDescent="0.3">
      <c r="B156" s="120"/>
      <c r="C156" s="124"/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63.75" thickBot="1" x14ac:dyDescent="0.3">
      <c r="B157" s="120"/>
      <c r="C157" s="107" t="s">
        <v>19</v>
      </c>
      <c r="D157" s="114" t="s">
        <v>20</v>
      </c>
      <c r="E157" s="70" t="str">
        <f>F20</f>
        <v>LANDET KVANTUM UKE 20</v>
      </c>
      <c r="F157" s="70" t="str">
        <f>G20</f>
        <v>LANDET KVANTUM T.O.M UKE 20</v>
      </c>
      <c r="G157" s="70" t="str">
        <f>I20</f>
        <v>RESTKVOTER</v>
      </c>
      <c r="H157" s="93" t="str">
        <f>J20</f>
        <v>LANDET KVANTUM T.O.M. UKE 20 2016</v>
      </c>
      <c r="I157" s="119"/>
      <c r="J157" s="119"/>
      <c r="K157" s="121"/>
      <c r="L157" s="119"/>
      <c r="M157" s="119"/>
    </row>
    <row r="158" spans="2:13" ht="15" customHeight="1" thickBot="1" x14ac:dyDescent="0.3">
      <c r="B158" s="120"/>
      <c r="C158" s="112" t="s">
        <v>5</v>
      </c>
      <c r="D158" s="185">
        <v>17477</v>
      </c>
      <c r="E158" s="185">
        <v>285</v>
      </c>
      <c r="F158" s="185">
        <v>1014</v>
      </c>
      <c r="G158" s="185">
        <f>D158-F158</f>
        <v>16463</v>
      </c>
      <c r="H158" s="223">
        <v>1599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5" t="s">
        <v>44</v>
      </c>
      <c r="D159" s="185">
        <v>100</v>
      </c>
      <c r="E159" s="185">
        <v>3</v>
      </c>
      <c r="F159" s="185">
        <v>5</v>
      </c>
      <c r="G159" s="185">
        <f>D159-F159</f>
        <v>95</v>
      </c>
      <c r="H159" s="223">
        <v>5.7329999999999997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0" t="s">
        <v>39</v>
      </c>
      <c r="D160" s="186">
        <v>23</v>
      </c>
      <c r="E160" s="186"/>
      <c r="F160" s="186"/>
      <c r="G160" s="186">
        <f>D160-F160</f>
        <v>23</v>
      </c>
      <c r="H160" s="224"/>
      <c r="I160" s="119"/>
      <c r="J160" s="119"/>
      <c r="K160" s="121"/>
      <c r="L160" s="119"/>
      <c r="M160" s="119"/>
    </row>
    <row r="161" spans="1:13" ht="15" customHeight="1" thickBot="1" x14ac:dyDescent="0.3">
      <c r="A161" s="119"/>
      <c r="B161" s="120"/>
      <c r="C161" s="113" t="s">
        <v>55</v>
      </c>
      <c r="D161" s="187">
        <f>SUM(D158:D160)</f>
        <v>17600</v>
      </c>
      <c r="E161" s="187">
        <f>SUM(E158:E160)</f>
        <v>288</v>
      </c>
      <c r="F161" s="187">
        <f>SUM(F158:F160)</f>
        <v>1019</v>
      </c>
      <c r="G161" s="187">
        <f>D161-F161</f>
        <v>16581</v>
      </c>
      <c r="H161" s="210">
        <f>SUM(H158:H160)</f>
        <v>1604.7329999999999</v>
      </c>
      <c r="I161" s="119"/>
      <c r="J161" s="119"/>
      <c r="K161" s="121"/>
      <c r="L161" s="119"/>
      <c r="M161" s="119"/>
    </row>
    <row r="162" spans="1:13" ht="21" customHeight="1" thickBot="1" x14ac:dyDescent="0.3">
      <c r="B162" s="154"/>
      <c r="C162" s="135" t="s">
        <v>74</v>
      </c>
      <c r="D162" s="156"/>
      <c r="E162" s="156"/>
      <c r="F162" s="212"/>
      <c r="G162" s="212"/>
      <c r="H162" s="212"/>
      <c r="I162" s="212"/>
      <c r="J162" s="156"/>
      <c r="K162" s="157"/>
      <c r="L162" s="119"/>
    </row>
    <row r="163" spans="1:13" s="40" customFormat="1" ht="30" customHeight="1" thickTop="1" thickBot="1" x14ac:dyDescent="0.35">
      <c r="A163" s="80"/>
      <c r="B163" s="49"/>
      <c r="C163" s="218" t="s">
        <v>46</v>
      </c>
      <c r="D163" s="49"/>
      <c r="E163" s="49"/>
      <c r="F163" s="49"/>
      <c r="G163" s="49"/>
      <c r="H163" s="49"/>
      <c r="I163" s="82"/>
      <c r="J163" s="82"/>
      <c r="K163" s="49"/>
      <c r="L163" s="82"/>
      <c r="M163" s="82"/>
    </row>
    <row r="164" spans="1:13" ht="17.100000000000001" customHeight="1" thickTop="1" x14ac:dyDescent="0.25">
      <c r="B164" s="418" t="s">
        <v>1</v>
      </c>
      <c r="C164" s="419"/>
      <c r="D164" s="419"/>
      <c r="E164" s="419"/>
      <c r="F164" s="419"/>
      <c r="G164" s="419"/>
      <c r="H164" s="419"/>
      <c r="I164" s="419"/>
      <c r="J164" s="419"/>
      <c r="K164" s="420"/>
      <c r="L164" s="192"/>
      <c r="M164" s="192"/>
    </row>
    <row r="165" spans="1:13" ht="6" customHeight="1" thickBot="1" x14ac:dyDescent="0.3">
      <c r="B165" s="50"/>
      <c r="C165" s="41"/>
      <c r="D165" s="41"/>
      <c r="E165" s="41"/>
      <c r="F165" s="41"/>
      <c r="G165" s="41"/>
      <c r="H165" s="41"/>
      <c r="I165" s="81"/>
      <c r="J165" s="81"/>
      <c r="K165" s="42"/>
      <c r="L165" s="81"/>
      <c r="M165" s="81"/>
    </row>
    <row r="166" spans="1:13" s="3" customFormat="1" ht="18" customHeight="1" thickBot="1" x14ac:dyDescent="0.3">
      <c r="B166" s="29"/>
      <c r="C166" s="413" t="s">
        <v>2</v>
      </c>
      <c r="D166" s="414"/>
      <c r="E166" s="413" t="s">
        <v>56</v>
      </c>
      <c r="F166" s="414"/>
      <c r="G166" s="413" t="s">
        <v>57</v>
      </c>
      <c r="H166" s="414"/>
      <c r="I166" s="84"/>
      <c r="J166" s="84"/>
      <c r="K166" s="30"/>
      <c r="L166" s="144"/>
      <c r="M166" s="144"/>
    </row>
    <row r="167" spans="1:13" ht="14.25" customHeight="1" x14ac:dyDescent="0.25">
      <c r="B167" s="50"/>
      <c r="C167" s="278" t="s">
        <v>58</v>
      </c>
      <c r="D167" s="288">
        <v>51519</v>
      </c>
      <c r="E167" s="289" t="s">
        <v>5</v>
      </c>
      <c r="F167" s="290">
        <v>38009</v>
      </c>
      <c r="G167" s="281" t="s">
        <v>12</v>
      </c>
      <c r="H167" s="102">
        <f>D179</f>
        <v>24096</v>
      </c>
      <c r="I167" s="84"/>
      <c r="J167" s="84"/>
      <c r="K167" s="31"/>
      <c r="L167" s="152"/>
      <c r="M167" s="152"/>
    </row>
    <row r="168" spans="1:13" ht="14.25" customHeight="1" x14ac:dyDescent="0.25">
      <c r="B168" s="50"/>
      <c r="C168" s="281" t="s">
        <v>47</v>
      </c>
      <c r="D168" s="291">
        <v>48768</v>
      </c>
      <c r="E168" s="292" t="s">
        <v>48</v>
      </c>
      <c r="F168" s="293">
        <v>8000</v>
      </c>
      <c r="G168" s="281" t="s">
        <v>11</v>
      </c>
      <c r="H168" s="102">
        <f>D180</f>
        <v>6272</v>
      </c>
      <c r="I168" s="84"/>
      <c r="J168" s="84"/>
      <c r="K168" s="31"/>
      <c r="L168" s="152"/>
      <c r="M168" s="152"/>
    </row>
    <row r="169" spans="1:13" ht="14.25" customHeight="1" x14ac:dyDescent="0.25">
      <c r="B169" s="50"/>
      <c r="C169" s="281"/>
      <c r="D169" s="291"/>
      <c r="E169" s="292" t="s">
        <v>41</v>
      </c>
      <c r="F169" s="293">
        <v>5500</v>
      </c>
      <c r="G169" s="281" t="s">
        <v>49</v>
      </c>
      <c r="H169" s="102">
        <f>D182</f>
        <v>5883</v>
      </c>
      <c r="I169" s="84"/>
      <c r="J169" s="84"/>
      <c r="K169" s="52"/>
      <c r="L169" s="193"/>
      <c r="M169" s="193"/>
    </row>
    <row r="170" spans="1:13" ht="14.1" customHeight="1" thickBot="1" x14ac:dyDescent="0.3">
      <c r="B170" s="50"/>
      <c r="C170" s="281"/>
      <c r="D170" s="291"/>
      <c r="E170" s="292"/>
      <c r="F170" s="293"/>
      <c r="G170" s="281" t="s">
        <v>50</v>
      </c>
      <c r="H170" s="102">
        <f>D181</f>
        <v>1758</v>
      </c>
      <c r="I170" s="84"/>
      <c r="J170" s="84"/>
      <c r="K170" s="52"/>
      <c r="L170" s="193"/>
      <c r="M170" s="193"/>
    </row>
    <row r="171" spans="1:13" ht="14.1" customHeight="1" thickBot="1" x14ac:dyDescent="0.3">
      <c r="B171" s="50"/>
      <c r="C171" s="53" t="s">
        <v>34</v>
      </c>
      <c r="D171" s="294">
        <f>SUM(D167:D170)</f>
        <v>100287</v>
      </c>
      <c r="E171" s="295" t="s">
        <v>60</v>
      </c>
      <c r="F171" s="294">
        <f>SUM(F167:F170)</f>
        <v>51509</v>
      </c>
      <c r="G171" s="53" t="s">
        <v>5</v>
      </c>
      <c r="H171" s="103">
        <f>SUM(H167:H170)</f>
        <v>38009</v>
      </c>
      <c r="I171" s="84"/>
      <c r="J171" s="84"/>
      <c r="K171" s="52"/>
      <c r="L171" s="193"/>
      <c r="M171" s="193"/>
    </row>
    <row r="172" spans="1:13" ht="12.95" customHeight="1" x14ac:dyDescent="0.25">
      <c r="B172" s="50"/>
      <c r="C172" s="263" t="s">
        <v>82</v>
      </c>
      <c r="D172" s="292"/>
      <c r="E172" s="292"/>
      <c r="F172" s="292"/>
      <c r="G172" s="85"/>
      <c r="H172" s="51"/>
      <c r="I172" s="84"/>
      <c r="J172" s="84"/>
      <c r="K172" s="52"/>
      <c r="L172" s="193"/>
      <c r="M172" s="193"/>
    </row>
    <row r="173" spans="1:13" s="6" customFormat="1" ht="12.95" customHeight="1" x14ac:dyDescent="0.25">
      <c r="B173" s="50"/>
      <c r="C173" s="296" t="s">
        <v>81</v>
      </c>
      <c r="D173" s="85"/>
      <c r="E173" s="85"/>
      <c r="F173" s="85"/>
      <c r="G173" s="85"/>
      <c r="H173" s="41"/>
      <c r="I173" s="81"/>
      <c r="J173" s="81"/>
      <c r="K173" s="42"/>
      <c r="L173" s="81"/>
      <c r="M173" s="81"/>
    </row>
    <row r="174" spans="1:13" s="6" customFormat="1" ht="8.25" customHeight="1" thickBot="1" x14ac:dyDescent="0.3">
      <c r="B174" s="50"/>
      <c r="C174" s="54"/>
      <c r="D174" s="41"/>
      <c r="E174" s="41"/>
      <c r="F174" s="41"/>
      <c r="G174" s="41"/>
      <c r="H174" s="41"/>
      <c r="I174" s="81"/>
      <c r="J174" s="81"/>
      <c r="K174" s="42"/>
      <c r="L174" s="81"/>
      <c r="M174" s="81"/>
    </row>
    <row r="175" spans="1:13" ht="18" customHeight="1" x14ac:dyDescent="0.25">
      <c r="B175" s="415" t="s">
        <v>8</v>
      </c>
      <c r="C175" s="416"/>
      <c r="D175" s="416"/>
      <c r="E175" s="416"/>
      <c r="F175" s="416"/>
      <c r="G175" s="416"/>
      <c r="H175" s="416"/>
      <c r="I175" s="416"/>
      <c r="J175" s="416"/>
      <c r="K175" s="417"/>
      <c r="L175" s="192"/>
      <c r="M175" s="192"/>
    </row>
    <row r="176" spans="1:13" ht="4.5" customHeight="1" thickBot="1" x14ac:dyDescent="0.3">
      <c r="B176" s="55"/>
      <c r="C176" s="56"/>
      <c r="D176" s="56"/>
      <c r="E176" s="56"/>
      <c r="F176" s="56"/>
      <c r="G176" s="56"/>
      <c r="H176" s="56"/>
      <c r="I176" s="87"/>
      <c r="J176" s="87"/>
      <c r="K176" s="57"/>
      <c r="L176" s="87"/>
      <c r="M176" s="87"/>
    </row>
    <row r="177" spans="1:13" ht="48" thickBot="1" x14ac:dyDescent="0.3">
      <c r="A177" s="3"/>
      <c r="B177" s="29"/>
      <c r="C177" s="107" t="s">
        <v>19</v>
      </c>
      <c r="D177" s="180" t="s">
        <v>92</v>
      </c>
      <c r="E177" s="343" t="s">
        <v>83</v>
      </c>
      <c r="F177" s="227" t="str">
        <f>F20</f>
        <v>LANDET KVANTUM UKE 20</v>
      </c>
      <c r="G177" s="70" t="str">
        <f>G20</f>
        <v>LANDET KVANTUM T.O.M UKE 20</v>
      </c>
      <c r="H177" s="70" t="str">
        <f>I20</f>
        <v>RESTKVOTER</v>
      </c>
      <c r="I177" s="93" t="str">
        <f>J20</f>
        <v>LANDET KVANTUM T.O.M. UKE 20 2016</v>
      </c>
      <c r="J177" s="144"/>
      <c r="K177" s="30"/>
      <c r="L177" s="144"/>
      <c r="M177" s="144"/>
    </row>
    <row r="178" spans="1:13" ht="14.1" customHeight="1" x14ac:dyDescent="0.25">
      <c r="B178" s="50"/>
      <c r="C178" s="108" t="s">
        <v>16</v>
      </c>
      <c r="D178" s="232">
        <f t="shared" ref="D178:I178" si="10">D179+D180+D181+D182</f>
        <v>38009</v>
      </c>
      <c r="E178" s="316">
        <f>E179+E180+E181+E182</f>
        <v>39880</v>
      </c>
      <c r="F178" s="316">
        <f t="shared" si="10"/>
        <v>808</v>
      </c>
      <c r="G178" s="316">
        <f t="shared" si="10"/>
        <v>25298.184300000001</v>
      </c>
      <c r="H178" s="316">
        <f t="shared" si="10"/>
        <v>14581.815699999999</v>
      </c>
      <c r="I178" s="321">
        <f t="shared" si="10"/>
        <v>15348</v>
      </c>
      <c r="J178" s="81"/>
      <c r="K178" s="58"/>
      <c r="L178" s="194"/>
      <c r="M178" s="194"/>
    </row>
    <row r="179" spans="1:13" ht="14.1" customHeight="1" x14ac:dyDescent="0.25">
      <c r="B179" s="50"/>
      <c r="C179" s="303" t="s">
        <v>12</v>
      </c>
      <c r="D179" s="297">
        <v>24096</v>
      </c>
      <c r="E179" s="314">
        <v>25535</v>
      </c>
      <c r="F179" s="314">
        <v>678</v>
      </c>
      <c r="G179" s="314">
        <v>21696</v>
      </c>
      <c r="H179" s="314">
        <f>E179-G179</f>
        <v>3839</v>
      </c>
      <c r="I179" s="319">
        <v>11798</v>
      </c>
      <c r="J179" s="81"/>
      <c r="K179" s="58"/>
      <c r="L179" s="194"/>
      <c r="M179" s="194"/>
    </row>
    <row r="180" spans="1:13" ht="14.1" customHeight="1" x14ac:dyDescent="0.25">
      <c r="B180" s="50"/>
      <c r="C180" s="109" t="s">
        <v>11</v>
      </c>
      <c r="D180" s="297">
        <v>6272</v>
      </c>
      <c r="E180" s="314">
        <v>6646</v>
      </c>
      <c r="F180" s="314"/>
      <c r="G180" s="314">
        <v>2102.1842999999999</v>
      </c>
      <c r="H180" s="314">
        <f t="shared" ref="H180:H182" si="11">E180-G180</f>
        <v>4543.8157000000001</v>
      </c>
      <c r="I180" s="319">
        <v>1184</v>
      </c>
      <c r="J180" s="81"/>
      <c r="K180" s="58"/>
      <c r="L180" s="194"/>
      <c r="M180" s="194"/>
    </row>
    <row r="181" spans="1:13" ht="14.1" customHeight="1" x14ac:dyDescent="0.25">
      <c r="B181" s="50"/>
      <c r="C181" s="109" t="s">
        <v>50</v>
      </c>
      <c r="D181" s="297">
        <v>1758</v>
      </c>
      <c r="E181" s="314">
        <v>1794</v>
      </c>
      <c r="F181" s="314">
        <v>41</v>
      </c>
      <c r="G181" s="314">
        <v>912</v>
      </c>
      <c r="H181" s="314">
        <f t="shared" si="11"/>
        <v>882</v>
      </c>
      <c r="I181" s="319">
        <v>1850</v>
      </c>
      <c r="J181" s="81"/>
      <c r="K181" s="58"/>
      <c r="L181" s="194"/>
      <c r="M181" s="194"/>
    </row>
    <row r="182" spans="1:13" ht="14.1" customHeight="1" x14ac:dyDescent="0.25">
      <c r="B182" s="50"/>
      <c r="C182" s="109" t="s">
        <v>49</v>
      </c>
      <c r="D182" s="297">
        <v>5883</v>
      </c>
      <c r="E182" s="314">
        <v>5905</v>
      </c>
      <c r="F182" s="314">
        <v>89</v>
      </c>
      <c r="G182" s="314">
        <v>588</v>
      </c>
      <c r="H182" s="314">
        <f t="shared" si="11"/>
        <v>5317</v>
      </c>
      <c r="I182" s="319">
        <v>516</v>
      </c>
      <c r="J182" s="81"/>
      <c r="K182" s="58"/>
      <c r="L182" s="194"/>
      <c r="M182" s="194"/>
    </row>
    <row r="183" spans="1:13" ht="14.1" customHeight="1" thickBot="1" x14ac:dyDescent="0.3">
      <c r="B183" s="50"/>
      <c r="C183" s="110" t="s">
        <v>41</v>
      </c>
      <c r="D183" s="233">
        <v>5500</v>
      </c>
      <c r="E183" s="315">
        <v>5500</v>
      </c>
      <c r="F183" s="315">
        <v>307</v>
      </c>
      <c r="G183" s="315">
        <v>2118</v>
      </c>
      <c r="H183" s="315">
        <f>E183-G183</f>
        <v>3382</v>
      </c>
      <c r="I183" s="320">
        <v>1417</v>
      </c>
      <c r="J183" s="81"/>
      <c r="K183" s="58"/>
      <c r="L183" s="194"/>
      <c r="M183" s="194"/>
    </row>
    <row r="184" spans="1:13" ht="14.1" customHeight="1" x14ac:dyDescent="0.25">
      <c r="B184" s="50"/>
      <c r="C184" s="108" t="s">
        <v>17</v>
      </c>
      <c r="D184" s="232">
        <v>8000</v>
      </c>
      <c r="E184" s="316">
        <v>8000</v>
      </c>
      <c r="F184" s="316">
        <f>F185+F186</f>
        <v>11</v>
      </c>
      <c r="G184" s="316">
        <f>G185+G186</f>
        <v>2942</v>
      </c>
      <c r="H184" s="316">
        <f>E184-G184</f>
        <v>5058</v>
      </c>
      <c r="I184" s="321">
        <f>I185+I186</f>
        <v>1516</v>
      </c>
      <c r="J184" s="81"/>
      <c r="K184" s="58"/>
      <c r="L184" s="194"/>
      <c r="M184" s="194"/>
    </row>
    <row r="185" spans="1:13" ht="14.1" customHeight="1" x14ac:dyDescent="0.25">
      <c r="B185" s="50"/>
      <c r="C185" s="109" t="s">
        <v>32</v>
      </c>
      <c r="D185" s="297"/>
      <c r="E185" s="314"/>
      <c r="F185" s="314"/>
      <c r="G185" s="314">
        <v>1345</v>
      </c>
      <c r="H185" s="314"/>
      <c r="I185" s="319">
        <v>837</v>
      </c>
      <c r="J185" s="81"/>
      <c r="K185" s="58"/>
      <c r="L185" s="194"/>
      <c r="M185" s="194"/>
    </row>
    <row r="186" spans="1:13" ht="14.1" customHeight="1" thickBot="1" x14ac:dyDescent="0.3">
      <c r="B186" s="50"/>
      <c r="C186" s="111" t="s">
        <v>51</v>
      </c>
      <c r="D186" s="234"/>
      <c r="E186" s="317"/>
      <c r="F186" s="317">
        <v>11</v>
      </c>
      <c r="G186" s="317">
        <v>1597</v>
      </c>
      <c r="H186" s="317"/>
      <c r="I186" s="322">
        <v>679</v>
      </c>
      <c r="J186" s="84"/>
      <c r="K186" s="58"/>
      <c r="L186" s="194"/>
      <c r="M186" s="194"/>
    </row>
    <row r="187" spans="1:13" ht="14.1" customHeight="1" thickBot="1" x14ac:dyDescent="0.3">
      <c r="B187" s="50"/>
      <c r="C187" s="112" t="s">
        <v>13</v>
      </c>
      <c r="D187" s="298">
        <v>10</v>
      </c>
      <c r="E187" s="318">
        <v>10</v>
      </c>
      <c r="F187" s="318"/>
      <c r="G187" s="318">
        <v>7.0448000000000004</v>
      </c>
      <c r="H187" s="318">
        <f>E187-G187</f>
        <v>2.9551999999999996</v>
      </c>
      <c r="I187" s="323"/>
      <c r="J187" s="81"/>
      <c r="K187" s="58"/>
      <c r="L187" s="194"/>
      <c r="M187" s="194"/>
    </row>
    <row r="188" spans="1:13" ht="14.1" customHeight="1" thickBot="1" x14ac:dyDescent="0.3">
      <c r="B188" s="50"/>
      <c r="C188" s="110" t="s">
        <v>52</v>
      </c>
      <c r="D188" s="233"/>
      <c r="E188" s="315"/>
      <c r="F188" s="315"/>
      <c r="G188" s="315">
        <v>12</v>
      </c>
      <c r="H188" s="315">
        <f>D188-G188</f>
        <v>-12</v>
      </c>
      <c r="I188" s="320">
        <v>26</v>
      </c>
      <c r="J188" s="81"/>
      <c r="K188" s="58"/>
      <c r="L188" s="194"/>
      <c r="M188" s="194"/>
    </row>
    <row r="189" spans="1:13" ht="16.5" thickBot="1" x14ac:dyDescent="0.3">
      <c r="A189" s="3"/>
      <c r="B189" s="29"/>
      <c r="C189" s="113" t="s">
        <v>9</v>
      </c>
      <c r="D189" s="188">
        <f>D178+D183+D184+D187</f>
        <v>51519</v>
      </c>
      <c r="E189" s="199">
        <f>E178+E183+E184+E187+E188</f>
        <v>53390</v>
      </c>
      <c r="F189" s="199">
        <f>F178+F183+F184+F187+F188</f>
        <v>1126</v>
      </c>
      <c r="G189" s="203">
        <f>G178+G183+G184+G187+G188</f>
        <v>30377.2291</v>
      </c>
      <c r="H189" s="203">
        <f>H178+H183+H184+H187+H188</f>
        <v>23012.7709</v>
      </c>
      <c r="I189" s="200">
        <f>I178+I183+I184+I187+I188</f>
        <v>18307</v>
      </c>
      <c r="J189" s="179"/>
      <c r="K189" s="58"/>
      <c r="L189" s="194"/>
      <c r="M189" s="194"/>
    </row>
    <row r="190" spans="1:13" ht="14.1" customHeight="1" x14ac:dyDescent="0.25">
      <c r="A190" s="3"/>
      <c r="B190" s="29"/>
      <c r="C190" s="406"/>
      <c r="D190" s="67"/>
      <c r="E190" s="67"/>
      <c r="F190" s="67"/>
      <c r="G190" s="67"/>
      <c r="H190" s="405"/>
      <c r="I190" s="405"/>
      <c r="J190" s="144"/>
      <c r="K190" s="30"/>
      <c r="L190" s="144"/>
      <c r="M190" s="144"/>
    </row>
    <row r="191" spans="1:13" ht="14.1" customHeight="1" thickBot="1" x14ac:dyDescent="0.3">
      <c r="B191" s="59"/>
      <c r="C191" s="68"/>
      <c r="D191" s="68"/>
      <c r="E191" s="68"/>
      <c r="F191" s="68"/>
      <c r="G191" s="68"/>
      <c r="H191" s="60"/>
      <c r="I191" s="60"/>
      <c r="J191" s="60"/>
      <c r="K191" s="61"/>
      <c r="L191" s="81"/>
      <c r="M191" s="81"/>
    </row>
    <row r="192" spans="1:13" ht="14.1" customHeight="1" thickTop="1" x14ac:dyDescent="0.25"/>
    <row r="193" spans="1:13" s="40" customFormat="1" ht="17.100000000000001" customHeight="1" thickBot="1" x14ac:dyDescent="0.3">
      <c r="A193" s="80"/>
      <c r="B193" s="82"/>
      <c r="C193" s="94" t="s">
        <v>53</v>
      </c>
      <c r="D193" s="82"/>
      <c r="E193" s="82"/>
      <c r="F193" s="82"/>
      <c r="G193" s="82"/>
      <c r="H193" s="82"/>
      <c r="I193" s="82"/>
      <c r="J193" s="82"/>
      <c r="K193" s="80"/>
      <c r="L193" s="80"/>
      <c r="M193" s="80"/>
    </row>
    <row r="194" spans="1:13" ht="17.100000000000001" customHeight="1" thickTop="1" x14ac:dyDescent="0.25">
      <c r="B194" s="418" t="s">
        <v>1</v>
      </c>
      <c r="C194" s="419"/>
      <c r="D194" s="419"/>
      <c r="E194" s="419"/>
      <c r="F194" s="419"/>
      <c r="G194" s="419"/>
      <c r="H194" s="419"/>
      <c r="I194" s="419"/>
      <c r="J194" s="419"/>
      <c r="K194" s="420"/>
      <c r="L194" s="192"/>
      <c r="M194" s="192"/>
    </row>
    <row r="195" spans="1:13" ht="6" customHeight="1" thickBot="1" x14ac:dyDescent="0.3">
      <c r="B195" s="83"/>
      <c r="C195" s="81"/>
      <c r="D195" s="81"/>
      <c r="E195" s="81"/>
      <c r="F195" s="81"/>
      <c r="G195" s="81"/>
      <c r="H195" s="81"/>
      <c r="I195" s="81"/>
      <c r="J195" s="81"/>
      <c r="K195" s="72"/>
      <c r="L195" s="119"/>
      <c r="M195" s="119"/>
    </row>
    <row r="196" spans="1:13" s="3" customFormat="1" ht="14.1" customHeight="1" thickBot="1" x14ac:dyDescent="0.3">
      <c r="B196" s="73"/>
      <c r="C196" s="413" t="s">
        <v>2</v>
      </c>
      <c r="D196" s="414"/>
      <c r="E196"/>
      <c r="F196"/>
      <c r="G196" s="74"/>
      <c r="H196" s="74"/>
      <c r="I196" s="74"/>
      <c r="J196" s="144"/>
      <c r="K196" s="69"/>
      <c r="L196" s="4"/>
      <c r="M196" s="4"/>
    </row>
    <row r="197" spans="1:13" ht="16.5" customHeight="1" x14ac:dyDescent="0.25">
      <c r="B197" s="75"/>
      <c r="C197" s="278" t="s">
        <v>103</v>
      </c>
      <c r="D197" s="279">
        <v>6285</v>
      </c>
      <c r="E197" s="299"/>
      <c r="F197" s="248"/>
      <c r="G197" s="76"/>
      <c r="H197" s="76"/>
      <c r="I197" s="76"/>
      <c r="J197" s="162"/>
      <c r="K197" s="72"/>
      <c r="L197" s="119"/>
      <c r="M197" s="119"/>
    </row>
    <row r="198" spans="1:13" ht="14.1" customHeight="1" x14ac:dyDescent="0.25">
      <c r="B198" s="75"/>
      <c r="C198" s="281" t="s">
        <v>47</v>
      </c>
      <c r="D198" s="282">
        <v>32553</v>
      </c>
      <c r="E198" s="299"/>
      <c r="F198" s="248"/>
      <c r="G198" s="76"/>
      <c r="H198" s="76"/>
      <c r="I198" s="76"/>
      <c r="J198" s="162"/>
      <c r="K198" s="72"/>
      <c r="L198" s="119"/>
      <c r="M198" s="119"/>
    </row>
    <row r="199" spans="1:13" ht="14.1" customHeight="1" thickBot="1" x14ac:dyDescent="0.3">
      <c r="B199" s="75"/>
      <c r="C199" s="283" t="s">
        <v>31</v>
      </c>
      <c r="D199" s="282">
        <v>382</v>
      </c>
      <c r="E199" s="299"/>
      <c r="F199" s="248"/>
      <c r="G199" s="89"/>
      <c r="H199" s="76"/>
      <c r="I199" s="76"/>
      <c r="J199" s="162"/>
      <c r="K199" s="72"/>
      <c r="L199" s="119"/>
      <c r="M199" s="119"/>
    </row>
    <row r="200" spans="1:13" ht="14.1" customHeight="1" thickBot="1" x14ac:dyDescent="0.3">
      <c r="B200" s="75"/>
      <c r="C200" s="284" t="s">
        <v>34</v>
      </c>
      <c r="D200" s="285">
        <f>SUM(D197:D199)</f>
        <v>39220</v>
      </c>
      <c r="E200" s="299"/>
      <c r="F200"/>
      <c r="G200" s="89"/>
      <c r="H200" s="76"/>
      <c r="I200" s="76"/>
      <c r="J200" s="162"/>
      <c r="K200" s="72"/>
      <c r="L200" s="119"/>
      <c r="M200" s="119"/>
    </row>
    <row r="201" spans="1:13" ht="13.5" customHeight="1" x14ac:dyDescent="0.25">
      <c r="B201" s="83"/>
      <c r="C201" s="300" t="s">
        <v>78</v>
      </c>
      <c r="D201" s="292"/>
      <c r="E201" s="292"/>
      <c r="F201" s="84"/>
      <c r="G201" s="85"/>
      <c r="H201" s="81"/>
      <c r="I201" s="81"/>
      <c r="J201" s="81"/>
      <c r="K201" s="72"/>
      <c r="L201" s="119"/>
      <c r="M201" s="119"/>
    </row>
    <row r="202" spans="1:13" ht="14.25" customHeight="1" x14ac:dyDescent="0.25">
      <c r="B202" s="83"/>
      <c r="C202" s="296" t="s">
        <v>70</v>
      </c>
      <c r="D202" s="85"/>
      <c r="E202" s="85"/>
      <c r="F202" s="81"/>
      <c r="G202" s="81"/>
      <c r="H202" s="81"/>
      <c r="I202" s="81"/>
      <c r="J202" s="81"/>
      <c r="K202" s="72"/>
      <c r="L202" s="119"/>
      <c r="M202" s="119"/>
    </row>
    <row r="203" spans="1:13" ht="14.1" customHeight="1" thickBot="1" x14ac:dyDescent="0.3">
      <c r="B203" s="83"/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7.100000000000001" customHeight="1" x14ac:dyDescent="0.25">
      <c r="B204" s="415" t="s">
        <v>8</v>
      </c>
      <c r="C204" s="416"/>
      <c r="D204" s="416"/>
      <c r="E204" s="416"/>
      <c r="F204" s="416"/>
      <c r="G204" s="416"/>
      <c r="H204" s="416"/>
      <c r="I204" s="416"/>
      <c r="J204" s="416"/>
      <c r="K204" s="417"/>
      <c r="L204" s="192"/>
      <c r="M204" s="192"/>
    </row>
    <row r="205" spans="1:13" ht="6" customHeight="1" thickBot="1" x14ac:dyDescent="0.3">
      <c r="B205" s="86"/>
      <c r="C205" s="87"/>
      <c r="D205" s="87"/>
      <c r="E205" s="87"/>
      <c r="F205" s="87"/>
      <c r="G205" s="87"/>
      <c r="H205" s="87"/>
      <c r="I205" s="87"/>
      <c r="J205" s="87"/>
      <c r="K205" s="88"/>
      <c r="L205" s="87"/>
      <c r="M205" s="87"/>
    </row>
    <row r="206" spans="1:13" ht="62.25" customHeight="1" thickBot="1" x14ac:dyDescent="0.3">
      <c r="B206" s="83"/>
      <c r="C206" s="107" t="s">
        <v>19</v>
      </c>
      <c r="D206" s="114" t="s">
        <v>20</v>
      </c>
      <c r="E206" s="70" t="str">
        <f>F20</f>
        <v>LANDET KVANTUM UKE 20</v>
      </c>
      <c r="F206" s="70" t="str">
        <f>G20</f>
        <v>LANDET KVANTUM T.O.M UKE 20</v>
      </c>
      <c r="G206" s="70" t="str">
        <f>I20</f>
        <v>RESTKVOTER</v>
      </c>
      <c r="H206" s="93" t="str">
        <f>J20</f>
        <v>LANDET KVANTUM T.O.M. UKE 20 2016</v>
      </c>
      <c r="I206" s="81"/>
      <c r="J206" s="81"/>
      <c r="K206" s="72"/>
      <c r="L206" s="119"/>
      <c r="M206" s="119"/>
    </row>
    <row r="207" spans="1:13" s="98" customFormat="1" ht="14.1" customHeight="1" thickBot="1" x14ac:dyDescent="0.3">
      <c r="B207" s="95"/>
      <c r="C207" s="112" t="s">
        <v>54</v>
      </c>
      <c r="D207" s="185"/>
      <c r="E207" s="185">
        <v>13</v>
      </c>
      <c r="F207" s="185">
        <v>435</v>
      </c>
      <c r="G207" s="185"/>
      <c r="H207" s="223">
        <v>672</v>
      </c>
      <c r="I207" s="96"/>
      <c r="J207" s="164"/>
      <c r="K207" s="97"/>
      <c r="L207" s="101"/>
      <c r="M207" s="101"/>
    </row>
    <row r="208" spans="1:13" ht="14.1" customHeight="1" thickBot="1" x14ac:dyDescent="0.3">
      <c r="B208" s="83"/>
      <c r="C208" s="115" t="s">
        <v>48</v>
      </c>
      <c r="D208" s="185"/>
      <c r="E208" s="185">
        <v>20</v>
      </c>
      <c r="F208" s="185">
        <v>1212</v>
      </c>
      <c r="G208" s="185"/>
      <c r="H208" s="223">
        <v>1012</v>
      </c>
      <c r="I208" s="106"/>
      <c r="J208" s="106"/>
      <c r="K208" s="72"/>
      <c r="L208" s="119"/>
      <c r="M208" s="119"/>
    </row>
    <row r="209" spans="2:13" s="98" customFormat="1" ht="14.1" customHeight="1" thickBot="1" x14ac:dyDescent="0.3">
      <c r="B209" s="95"/>
      <c r="C209" s="110" t="s">
        <v>39</v>
      </c>
      <c r="D209" s="186"/>
      <c r="E209" s="186"/>
      <c r="F209" s="186">
        <v>3.5941000000000001</v>
      </c>
      <c r="G209" s="186"/>
      <c r="H209" s="224"/>
      <c r="I209" s="96"/>
      <c r="J209" s="164"/>
      <c r="K209" s="97"/>
      <c r="L209" s="101"/>
      <c r="M209" s="101"/>
    </row>
    <row r="210" spans="2:13" s="98" customFormat="1" ht="14.1" customHeight="1" thickBot="1" x14ac:dyDescent="0.3">
      <c r="B210" s="90"/>
      <c r="C210" s="110" t="s">
        <v>59</v>
      </c>
      <c r="D210" s="186"/>
      <c r="E210" s="186">
        <v>2</v>
      </c>
      <c r="F210" s="186">
        <v>4</v>
      </c>
      <c r="G210" s="186"/>
      <c r="H210" s="224">
        <v>0.68010000000000004</v>
      </c>
      <c r="I210" s="91"/>
      <c r="J210" s="91"/>
      <c r="K210" s="92"/>
      <c r="L210" s="195"/>
      <c r="M210" s="195"/>
    </row>
    <row r="211" spans="2:13" ht="16.5" thickBot="1" x14ac:dyDescent="0.3">
      <c r="B211" s="83"/>
      <c r="C211" s="113" t="s">
        <v>55</v>
      </c>
      <c r="D211" s="187">
        <f>D197</f>
        <v>6285</v>
      </c>
      <c r="E211" s="187">
        <f>SUM(E207:E210)</f>
        <v>35</v>
      </c>
      <c r="F211" s="187">
        <f>SUM(F207:F210)</f>
        <v>1654.5941</v>
      </c>
      <c r="G211" s="187">
        <f>D211-F211</f>
        <v>4630.4058999999997</v>
      </c>
      <c r="H211" s="210">
        <f>H207+H208+H209+H210</f>
        <v>1684.6801</v>
      </c>
      <c r="I211" s="81"/>
      <c r="J211" s="81"/>
      <c r="K211" s="72"/>
      <c r="L211" s="119"/>
      <c r="M211" s="119"/>
    </row>
    <row r="212" spans="2:13" s="71" customFormat="1" ht="9" customHeight="1" x14ac:dyDescent="0.25">
      <c r="B212" s="83"/>
      <c r="C212" s="66"/>
      <c r="D212" s="99"/>
      <c r="E212" s="99"/>
      <c r="F212" s="99"/>
      <c r="G212" s="99"/>
      <c r="H212" s="81"/>
      <c r="I212" s="81"/>
      <c r="J212" s="81"/>
      <c r="K212" s="72"/>
      <c r="L212" s="119"/>
      <c r="M212" s="119"/>
    </row>
    <row r="213" spans="2:13" ht="14.1" customHeight="1" thickBot="1" x14ac:dyDescent="0.3">
      <c r="B213" s="77"/>
      <c r="C213" s="78"/>
      <c r="D213" s="78"/>
      <c r="E213" s="78"/>
      <c r="F213" s="78"/>
      <c r="G213" s="105"/>
      <c r="H213" s="78"/>
      <c r="I213" s="78"/>
      <c r="J213" s="156"/>
      <c r="K213" s="79"/>
      <c r="L213" s="119"/>
      <c r="M213" s="119"/>
    </row>
    <row r="214" spans="2:13" ht="20.25" customHeight="1" thickTop="1" x14ac:dyDescent="0.25"/>
    <row r="215" spans="2:13" ht="14.1" hidden="1" customHeight="1" x14ac:dyDescent="0.25"/>
    <row r="216" spans="2:13" ht="14.1" hidden="1" customHeight="1" x14ac:dyDescent="0.25"/>
    <row r="217" spans="2:13" ht="14.1" hidden="1" customHeight="1" x14ac:dyDescent="0.25">
      <c r="G217" s="65"/>
    </row>
    <row r="218" spans="2:13" ht="14.1" hidden="1" customHeight="1" x14ac:dyDescent="0.25">
      <c r="F218" s="65"/>
    </row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  <row r="325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9:D109"/>
    <mergeCell ref="E109:F109"/>
    <mergeCell ref="G109:H109"/>
    <mergeCell ref="B116:K116"/>
    <mergeCell ref="B164:K164"/>
  </mergeCells>
  <pageMargins left="0.23622047244094491" right="0.23622047244094491" top="0.74803149606299213" bottom="0.74803149606299213" header="0.31496062992125984" footer="0.31496062992125984"/>
  <pageSetup paperSize="9" scale="63" fitToHeight="0" orientation="portrait" r:id="rId2"/>
  <headerFooter alignWithMargins="0">
    <oddHeader xml:space="preserve">&amp;LForeløpig statistikk&amp;C&amp;"-,Fet"&amp;12Pr. uke 20
&amp;"-,Normal"&amp;11(iht. motatte landings- og sluttsedler fra fiskesalgslagene; alle tallstørrelser i hele tonn)&amp;R23.05.2017
</oddHeader>
    <oddFooter>&amp;LFiskeridirektoratet&amp;CReguleringsseksjonen&amp;RGuro Gjelsvik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UKE_20_2017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gugje</cp:lastModifiedBy>
  <cp:lastPrinted>2017-05-23T06:45:59Z</cp:lastPrinted>
  <dcterms:created xsi:type="dcterms:W3CDTF">2011-07-06T12:13:20Z</dcterms:created>
  <dcterms:modified xsi:type="dcterms:W3CDTF">2017-05-23T06:51:45Z</dcterms:modified>
</cp:coreProperties>
</file>