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5125" windowHeight="12435" tabRatio="413"/>
  </bookViews>
  <sheets>
    <sheet name="UKE_29_2017" sheetId="1" r:id="rId1"/>
  </sheets>
  <definedNames>
    <definedName name="Z_14D440E4_F18A_4F78_9989_38C1B133222D_.wvu.Cols" localSheetId="0" hidden="1">UKE_29_2017!#REF!</definedName>
    <definedName name="Z_14D440E4_F18A_4F78_9989_38C1B133222D_.wvu.PrintArea" localSheetId="0" hidden="1">UKE_29_2017!$B$1:$M$214</definedName>
    <definedName name="Z_14D440E4_F18A_4F78_9989_38C1B133222D_.wvu.Rows" localSheetId="0" hidden="1">UKE_29_2017!$326:$1048576,UKE_29_2017!$215:$325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78" i="1" l="1"/>
  <c r="G178" i="1"/>
  <c r="F35" i="1" l="1"/>
  <c r="F33" i="1"/>
  <c r="I34" i="1"/>
  <c r="G33" i="1"/>
  <c r="I132" i="1" l="1"/>
  <c r="I119" i="1"/>
  <c r="I125" i="1"/>
  <c r="I124" i="1" s="1"/>
  <c r="I138" i="1" s="1"/>
  <c r="H40" i="1"/>
  <c r="G32" i="1"/>
  <c r="J32" i="1" l="1"/>
  <c r="I178" i="1" l="1"/>
  <c r="H60" i="1"/>
  <c r="H66" i="1" s="1"/>
  <c r="H30" i="1"/>
  <c r="I30" i="1" s="1"/>
  <c r="I26" i="1"/>
  <c r="F32" i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F24" i="1" s="1"/>
  <c r="J21" i="1"/>
  <c r="G21" i="1"/>
  <c r="F21" i="1"/>
  <c r="D21" i="1"/>
  <c r="H14" i="1"/>
  <c r="F14" i="1"/>
  <c r="D14" i="1"/>
  <c r="I99" i="1" l="1"/>
  <c r="F40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<sst xmlns="http://schemas.openxmlformats.org/spreadsheetml/2006/main" count="225" uniqueCount="112">
  <si>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</si>
  <si>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</si>
  <si>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</si>
  <si>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</si>
  <si>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</si>
  <si>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</si>
  <si>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</si>
  <si>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</si>
  <si>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</si>
  <si>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</si>
  <si>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</si>
  <si>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</si>
  <si>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</si>
  <si>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</si>
  <si>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</si>
  <si>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</si>
  <si>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</si>
  <si>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</si>
  <si>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</si>
  <si>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</si>
  <si>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</si>
  <si>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</si>
  <si>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</si>
  <si>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</si>
  <si>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</si>
  <si>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</si>
  <si>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</si>
  <si>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</si>
  <si>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</si>
  <si>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</si>
  <si>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</si>
  <si>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</si>
  <si>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</si>
  <si>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</si>
  <si>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</si>
  <si>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</si>
  <si>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</si>
  <si>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</si>
  <si>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</si>
  <si>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</si>
  <si>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</si>
  <si>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</si>
  <si>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</si>
  <si>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</si>
  <si>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</si>
  <si>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</si>
  <si>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</si>
  <si>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</si>
  <si>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</si>
  <si>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</si>
  <si>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</si>
  <si>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</si>
  <si>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</si>
  <si>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</si>
  <si>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</si>
  <si>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</si>
  <si>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</si>
  <si>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</si>
  <si>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</si>
  <si>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</si>
  <si>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</si>
  <si>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</si>
  <si>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</si>
  <si>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</si>
  <si>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</si>
  <si>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</si>
  <si>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</si>
  <si>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</si>
  <si>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</si>
  <si>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</si>
  <si>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</si>
  <si>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</si>
  <si>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</si>
  <si>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</si>
  <si>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</si>
  <si>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</si>
  <si>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</si>
  <si>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</si>
  <si>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</si>
  <si>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</si>
  <si>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</si>
  <si>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</si>
  <si>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</si>
  <si>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</si>
  <si>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</si>
  <si>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</si>
  <si>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</si>
  <si>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</si>
  <si>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</si>
  <si>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</si>
  <si>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</si>
  <si>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</si>
  <si>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</si>
  <si>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</si>
  <si>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</si>
  <si>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</si>
  <si>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</si>
  <si>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</si>
  <si>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</si>
  <si>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</si>
  <si>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</si>
  <si>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</si>
  <si>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</si>
  <si>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</si>
  <si>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</si>
  <si>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</si>
  <si>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 xml:space="preserve">2 </t>
    </r>
    <r>
      <rPr>
        <sz val="9"/>
        <color theme="1"/>
        <rFont val="Calibri"/>
        <family val="2"/>
      </rPr>
      <t>Registrert rekreasjonsfiske utgjør 39 tonn, men det legges til grunn at hele avsetningen tas</t>
    </r>
  </si>
  <si>
    <t>LANDET KVANTUM UKE 29</t>
  </si>
  <si>
    <t>LANDET KVANTUM T.O.M UKE 29</t>
  </si>
  <si>
    <t>LANDET KVANTUM T.O.M. UKE 29 2016</t>
  </si>
  <si>
    <r>
      <t xml:space="preserve">3 </t>
    </r>
    <r>
      <rPr>
        <sz val="9"/>
        <color theme="1"/>
        <rFont val="Calibri"/>
        <family val="2"/>
      </rPr>
      <t>Registrert rekreasjonsfiske utgjør 982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</si>
  <si>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270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</si>
</sst>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6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3" fillId="0" borderId="79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60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H5" sqref="H5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107</v>
      </c>
      <c r="G20" s="337" t="s">
        <v>108</v>
      </c>
      <c r="H20" s="337" t="s">
        <v>84</v>
      </c>
      <c r="I20" s="337" t="s">
        <v>72</v>
      </c>
      <c r="J20" s="338" t="s">
        <v>109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2069.3159999999998</v>
      </c>
      <c r="G21" s="339">
        <f>G22+G23</f>
        <v>63711.745799999997</v>
      </c>
      <c r="H21" s="339"/>
      <c r="I21" s="339">
        <f>I23+I22</f>
        <v>67197.254199999996</v>
      </c>
      <c r="J21" s="340">
        <f>J23+J22</f>
        <v>63641.7039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2069.3159999999998</v>
      </c>
      <c r="G22" s="341">
        <v>63401.745799999997</v>
      </c>
      <c r="H22" s="341"/>
      <c r="I22" s="341">
        <f>E22-G22</f>
        <v>66757.254199999996</v>
      </c>
      <c r="J22" s="342">
        <v>62961.7039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/>
      <c r="G23" s="343">
        <v>310</v>
      </c>
      <c r="H23" s="343"/>
      <c r="I23" s="341">
        <f>E23-G23</f>
        <v>440</v>
      </c>
      <c r="J23" s="342">
        <v>680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1110.7306000000001</v>
      </c>
      <c r="G24" s="339">
        <f>G25+G31+G32</f>
        <v>234770.79324999999</v>
      </c>
      <c r="H24" s="339"/>
      <c r="I24" s="339">
        <f>I25+I31+I32</f>
        <v>34159.206749999998</v>
      </c>
      <c r="J24" s="340">
        <f>J25+J31+J32</f>
        <v>227395.685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697.8411000000001</v>
      </c>
      <c r="G25" s="345">
        <f>G26+G27+G28+G29</f>
        <v>190362.33004999999</v>
      </c>
      <c r="H25" s="345"/>
      <c r="I25" s="345">
        <f>I26+I27+I28+I29+I30</f>
        <v>21798.669949999996</v>
      </c>
      <c r="J25" s="346">
        <f>J26+J27+J28+J29+J30</f>
        <v>180511.7597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86.761099999999999</v>
      </c>
      <c r="G26" s="347">
        <v>48278.269</v>
      </c>
      <c r="H26" s="347">
        <v>891</v>
      </c>
      <c r="I26" s="347">
        <f>E26-G26+H26</f>
        <v>5673.7309999999998</v>
      </c>
      <c r="J26" s="348">
        <v>47518.072200000002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63.918199999999999</v>
      </c>
      <c r="G27" s="347">
        <v>50789.768300000003</v>
      </c>
      <c r="H27" s="347">
        <v>1135</v>
      </c>
      <c r="I27" s="347">
        <f>E27-G27+H27</f>
        <v>2832.2316999999966</v>
      </c>
      <c r="J27" s="348">
        <v>49035.012699999999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142.16480000000001</v>
      </c>
      <c r="G28" s="347">
        <v>55282.491800000003</v>
      </c>
      <c r="H28" s="347">
        <v>2739</v>
      </c>
      <c r="I28" s="347">
        <f>E28-G28+H28</f>
        <v>3020.5081999999966</v>
      </c>
      <c r="J28" s="348">
        <v>48608.461900000002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404.99700000000001</v>
      </c>
      <c r="G29" s="347">
        <v>36011.800949999997</v>
      </c>
      <c r="H29" s="347">
        <v>1840</v>
      </c>
      <c r="I29" s="347">
        <f>E29-G29+H29</f>
        <v>-322.8009499999971</v>
      </c>
      <c r="J29" s="348">
        <v>35350.212899999999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/>
      <c r="G30" s="347"/>
      <c r="H30" s="347">
        <f>SUM(H26:H29)</f>
        <v>6605</v>
      </c>
      <c r="I30" s="347">
        <f>E30-H30</f>
        <v>10595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384.8895</v>
      </c>
      <c r="G31" s="345">
        <v>18678.463199999998</v>
      </c>
      <c r="H31" s="347"/>
      <c r="I31" s="345">
        <f t="shared" ref="I31" si="0">E31-G31</f>
        <v>15805.536800000002</v>
      </c>
      <c r="J31" s="346">
        <v>17033.365099999999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28</v>
      </c>
      <c r="G32" s="345">
        <f>G33</f>
        <v>25730</v>
      </c>
      <c r="H32" s="347"/>
      <c r="I32" s="345">
        <f>I33+I34</f>
        <v>-3445</v>
      </c>
      <c r="J32" s="346">
        <f>J33</f>
        <v>29850.5602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41-F37</f>
        <v>28</v>
      </c>
      <c r="G33" s="347">
        <f>29104-G37</f>
        <v>25730</v>
      </c>
      <c r="H33" s="347">
        <v>593</v>
      </c>
      <c r="I33" s="347">
        <f>E33-G33+H33</f>
        <v>-4952</v>
      </c>
      <c r="J33" s="348">
        <v>29850.5602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/>
      <c r="G34" s="350"/>
      <c r="H34" s="350"/>
      <c r="I34" s="350">
        <f>E34-H33</f>
        <v>1507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400">
        <v>4000</v>
      </c>
      <c r="E35" s="352">
        <v>4000</v>
      </c>
      <c r="F35" s="352">
        <f>14.35</f>
        <v>14.35</v>
      </c>
      <c r="G35" s="352">
        <v>2764.5879500000001</v>
      </c>
      <c r="H35" s="352"/>
      <c r="I35" s="383">
        <f>E35-G35</f>
        <v>1235.4120499999999</v>
      </c>
      <c r="J35" s="384">
        <v>3273.6927999999998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409.9316</v>
      </c>
      <c r="H36" s="327"/>
      <c r="I36" s="383">
        <f>E36-G36</f>
        <v>277.0684</v>
      </c>
      <c r="J36" s="416">
        <v>377.8374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13</v>
      </c>
      <c r="G37" s="327">
        <v>3374</v>
      </c>
      <c r="H37" s="382"/>
      <c r="I37" s="383">
        <f>E37-G37</f>
        <v>-374</v>
      </c>
      <c r="J37" s="416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8</v>
      </c>
      <c r="G38" s="327">
        <v>7000</v>
      </c>
      <c r="H38" s="327"/>
      <c r="I38" s="383">
        <f t="shared" ref="I38:I39" si="1">D38-G38</f>
        <v>0</v>
      </c>
      <c r="J38" s="416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33</v>
      </c>
      <c r="H39" s="327"/>
      <c r="I39" s="383">
        <f t="shared" si="1"/>
        <v>-33</v>
      </c>
      <c r="J39" s="416">
        <v>26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</f>
        <v>3202.3965999999996</v>
      </c>
      <c r="G40" s="199">
        <f>G21+G24+G35+G36+G37+G38+G39</f>
        <v>312064.05859999999</v>
      </c>
      <c r="H40" s="199">
        <f>H26+H27+H28+H29+H33</f>
        <v>7198</v>
      </c>
      <c r="I40" s="308">
        <f>I21+I24+I35+I36+I37+I38+I39</f>
        <v>102461.9414</v>
      </c>
      <c r="J40" s="200">
        <f>J21+J24+J35+J36+J37+J38+J39</f>
        <v>301714.91910000006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110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80"/>
      <c r="E44" s="380"/>
      <c r="F44" s="380"/>
      <c r="G44" s="381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41" t="s">
        <v>2</v>
      </c>
      <c r="D49" s="442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29</v>
      </c>
      <c r="F56" s="196" t="str">
        <f>G20</f>
        <v>LANDET KVANTUM T.O.M UKE 29</v>
      </c>
      <c r="G56" s="196" t="str">
        <f>I20</f>
        <v>RESTKVOTER</v>
      </c>
      <c r="H56" s="197" t="str">
        <f>J20</f>
        <v>LANDET KVANTUM T.O.M. UKE 29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5" t="s">
        <v>35</v>
      </c>
      <c r="D57" s="433"/>
      <c r="E57" s="403">
        <v>228</v>
      </c>
      <c r="F57" s="358">
        <v>1471</v>
      </c>
      <c r="G57" s="438"/>
      <c r="H57" s="401">
        <v>859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4"/>
      <c r="E58" s="387"/>
      <c r="F58" s="408">
        <v>908</v>
      </c>
      <c r="G58" s="439"/>
      <c r="H58" s="360">
        <v>764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5"/>
      <c r="E59" s="404"/>
      <c r="F59" s="410">
        <v>46.593200000000003</v>
      </c>
      <c r="G59" s="440"/>
      <c r="H59" s="307">
        <v>111.3147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5">
        <f>SUM(E61:E63)</f>
        <v>4</v>
      </c>
      <c r="F60" s="358">
        <f>F61+F62+F63</f>
        <v>4877.5436</v>
      </c>
      <c r="G60" s="408">
        <f>D60-F60</f>
        <v>2222.4564</v>
      </c>
      <c r="H60" s="361">
        <f>H61+H62+H63</f>
        <v>4531.0666000000001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8">
        <v>1</v>
      </c>
      <c r="F61" s="370">
        <v>2020.5436</v>
      </c>
      <c r="G61" s="370"/>
      <c r="H61" s="371">
        <v>1966.0666000000001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8">
        <v>1</v>
      </c>
      <c r="F62" s="370">
        <v>1973</v>
      </c>
      <c r="G62" s="370"/>
      <c r="H62" s="371">
        <v>1771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9">
        <v>2</v>
      </c>
      <c r="F63" s="390">
        <v>884</v>
      </c>
      <c r="G63" s="390"/>
      <c r="H63" s="402">
        <v>794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6"/>
      <c r="F64" s="398">
        <v>0.75219999999999998</v>
      </c>
      <c r="G64" s="398">
        <f>D64-F64</f>
        <v>84.247799999999998</v>
      </c>
      <c r="H64" s="237">
        <v>19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7">
        <v>1</v>
      </c>
      <c r="F65" s="409">
        <v>342</v>
      </c>
      <c r="G65" s="409"/>
      <c r="H65" s="303">
        <v>197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233</v>
      </c>
      <c r="F66" s="203">
        <f>F57+F58+F59+F60+F64+F65</f>
        <v>7645.8890000000001</v>
      </c>
      <c r="G66" s="203">
        <f>D66-F66</f>
        <v>4579.1109999999999</v>
      </c>
      <c r="H66" s="211">
        <f>H57+H58+H59+H60+H64+H65</f>
        <v>6481.3813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6"/>
      <c r="D67" s="436"/>
      <c r="E67" s="436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7" t="s">
        <v>97</v>
      </c>
      <c r="D80" s="437"/>
      <c r="E80" s="437"/>
      <c r="F80" s="437"/>
      <c r="G80" s="437"/>
      <c r="H80" s="437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7"/>
      <c r="D81" s="437"/>
      <c r="E81" s="437"/>
      <c r="F81" s="437"/>
      <c r="G81" s="437"/>
      <c r="H81" s="437"/>
      <c r="I81" s="262"/>
      <c r="J81" s="262"/>
      <c r="K81" s="259"/>
      <c r="L81" s="262"/>
      <c r="M81" s="119"/>
    </row>
    <row r="82" spans="1:13" ht="14.1" customHeight="1" x14ac:dyDescent="0.25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29</v>
      </c>
      <c r="G84" s="196" t="str">
        <f>G20</f>
        <v>LANDET KVANTUM T.O.M UKE 29</v>
      </c>
      <c r="H84" s="196" t="str">
        <f>I20</f>
        <v>RESTKVOTER</v>
      </c>
      <c r="I84" s="197" t="str">
        <f>J20</f>
        <v>LANDET KVANTUM T.O.M. UKE 29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435.50220000000002</v>
      </c>
      <c r="G85" s="339">
        <f>G86+G87</f>
        <v>37261.913500000002</v>
      </c>
      <c r="H85" s="339">
        <f>H86+H87</f>
        <v>12081.086499999998</v>
      </c>
      <c r="I85" s="340">
        <f>I86+I87</f>
        <v>34084.744599999998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435.50220000000002</v>
      </c>
      <c r="G86" s="341">
        <v>37005.453800000003</v>
      </c>
      <c r="H86" s="341">
        <f>E86-G86</f>
        <v>11587.546199999997</v>
      </c>
      <c r="I86" s="342">
        <v>33804.744599999998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256.4597</v>
      </c>
      <c r="H87" s="343">
        <f>E87-G87</f>
        <v>493.5403</v>
      </c>
      <c r="I87" s="344">
        <v>280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1139.8906000000002</v>
      </c>
      <c r="G88" s="339">
        <f t="shared" si="2"/>
        <v>37361.644800000002</v>
      </c>
      <c r="H88" s="339">
        <f>H89+H94+H95</f>
        <v>41021.355200000005</v>
      </c>
      <c r="I88" s="340">
        <f t="shared" si="2"/>
        <v>40917.510300000002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1036.5919000000001</v>
      </c>
      <c r="G89" s="345">
        <f t="shared" si="3"/>
        <v>26454.170000000002</v>
      </c>
      <c r="H89" s="345">
        <f>H90+H91+H92+H93</f>
        <v>32495.83</v>
      </c>
      <c r="I89" s="346">
        <f t="shared" si="3"/>
        <v>32181.840700000001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261.20350000000002</v>
      </c>
      <c r="G90" s="347">
        <v>4205.6678000000002</v>
      </c>
      <c r="H90" s="347">
        <f t="shared" ref="H90:H96" si="4">E90-G90</f>
        <v>13125.332200000001</v>
      </c>
      <c r="I90" s="348">
        <v>5081.9213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370.69040000000001</v>
      </c>
      <c r="G91" s="347">
        <v>6922.4040000000005</v>
      </c>
      <c r="H91" s="347">
        <f t="shared" si="4"/>
        <v>9230.5959999999995</v>
      </c>
      <c r="I91" s="348">
        <v>8755.6074000000008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162.93559999999999</v>
      </c>
      <c r="G92" s="347">
        <v>9061.3955999999998</v>
      </c>
      <c r="H92" s="347">
        <f t="shared" si="4"/>
        <v>8513.6044000000002</v>
      </c>
      <c r="I92" s="348">
        <v>9005.4861999999994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241.76240000000001</v>
      </c>
      <c r="G93" s="347">
        <v>6264.7025999999996</v>
      </c>
      <c r="H93" s="347">
        <f t="shared" si="4"/>
        <v>1626.2974000000004</v>
      </c>
      <c r="I93" s="348">
        <v>9338.8258000000005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42.790999999999997</v>
      </c>
      <c r="G94" s="345">
        <v>9605.8868999999995</v>
      </c>
      <c r="H94" s="345">
        <f t="shared" si="4"/>
        <v>3386.1131000000005</v>
      </c>
      <c r="I94" s="346">
        <v>6985.1054000000004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60.5077</v>
      </c>
      <c r="G95" s="356">
        <v>1301.5879</v>
      </c>
      <c r="H95" s="356">
        <f t="shared" si="4"/>
        <v>5139.4120999999996</v>
      </c>
      <c r="I95" s="357">
        <v>1750.5642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5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/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72</v>
      </c>
      <c r="H98" s="327">
        <f>D98-G98</f>
        <v>-72</v>
      </c>
      <c r="I98" s="334">
        <v>160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7">
        <f t="shared" si="6"/>
        <v>1575.3928000000001</v>
      </c>
      <c r="G99" s="417">
        <f t="shared" si="6"/>
        <v>75021.070900000006</v>
      </c>
      <c r="H99" s="226">
        <f>H85+H88+H96+H97+H98</f>
        <v>53313.929100000001</v>
      </c>
      <c r="I99" s="200">
        <f>I85+I88+I96+I97+I98</f>
        <v>75487.397299999997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106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29</v>
      </c>
      <c r="G118" s="196" t="str">
        <f>G20</f>
        <v>LANDET KVANTUM T.O.M UKE 29</v>
      </c>
      <c r="H118" s="196" t="str">
        <f>I20</f>
        <v>RESTKVOTER</v>
      </c>
      <c r="I118" s="197" t="str">
        <f>J20</f>
        <v>LANDET KVANTUM T.O.M. UKE 29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6">
        <f>E120+E121+E122</f>
        <v>49595</v>
      </c>
      <c r="F119" s="238">
        <f>F120+F121+F122</f>
        <v>260.93259999999998</v>
      </c>
      <c r="G119" s="238">
        <f>G120+G121+G122</f>
        <v>24051.209599999998</v>
      </c>
      <c r="H119" s="358">
        <f>D119-G119</f>
        <v>24505.790400000002</v>
      </c>
      <c r="I119" s="361">
        <f>I120+I121+I122</f>
        <v>19336.955900000001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91">
        <v>39955</v>
      </c>
      <c r="F120" s="250">
        <v>260.93259999999998</v>
      </c>
      <c r="G120" s="250">
        <v>20219.671999999999</v>
      </c>
      <c r="H120" s="362">
        <f t="shared" ref="H120:H126" si="7">E120-G120</f>
        <v>19735.328000000001</v>
      </c>
      <c r="I120" s="363">
        <v>15330.492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91">
        <v>9140</v>
      </c>
      <c r="F121" s="250"/>
      <c r="G121" s="250">
        <v>3831.5376000000001</v>
      </c>
      <c r="H121" s="362">
        <f t="shared" si="7"/>
        <v>5308.4624000000003</v>
      </c>
      <c r="I121" s="363">
        <v>4006.4639000000002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2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288.26900000000001</v>
      </c>
      <c r="G123" s="301">
        <v>22721.363000000001</v>
      </c>
      <c r="H123" s="304">
        <f t="shared" si="7"/>
        <v>9093.6369999999988</v>
      </c>
      <c r="I123" s="306">
        <v>20813.61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161.26120000000003</v>
      </c>
      <c r="G124" s="231">
        <f>G133+G130+G125</f>
        <v>27147.512299999999</v>
      </c>
      <c r="H124" s="366">
        <f t="shared" si="7"/>
        <v>24280.487700000001</v>
      </c>
      <c r="I124" s="367">
        <f>I125+I130+I133</f>
        <v>34483.602100000004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7">
        <f>D126+D127+D128+D129</f>
        <v>38234</v>
      </c>
      <c r="E125" s="393">
        <f>E126+E127+E128+E129</f>
        <v>38250</v>
      </c>
      <c r="F125" s="397">
        <f>F126+F127+F128+F129</f>
        <v>98.261200000000017</v>
      </c>
      <c r="G125" s="397">
        <f>G126+G127+G129+G128</f>
        <v>20583.853199999998</v>
      </c>
      <c r="H125" s="368">
        <f t="shared" si="7"/>
        <v>17666.146800000002</v>
      </c>
      <c r="I125" s="369">
        <f>I126+I127+I128+I129</f>
        <v>27043.343400000002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34.2012</v>
      </c>
      <c r="G126" s="246">
        <v>3313.7703000000001</v>
      </c>
      <c r="H126" s="370">
        <f t="shared" si="7"/>
        <v>8756.2296999999999</v>
      </c>
      <c r="I126" s="371">
        <v>3890.8326999999999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43.7913</v>
      </c>
      <c r="G127" s="246">
        <v>5163.7627000000002</v>
      </c>
      <c r="H127" s="370">
        <f>E127-G127</f>
        <v>5696.2372999999998</v>
      </c>
      <c r="I127" s="371">
        <v>7196.6310999999996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16.959900000000001</v>
      </c>
      <c r="G128" s="246">
        <v>5661.7677999999996</v>
      </c>
      <c r="H128" s="370">
        <f t="shared" ref="H128:H134" si="8">E128-G128</f>
        <v>3644.2322000000004</v>
      </c>
      <c r="I128" s="371">
        <v>8104.3739999999998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3.3088000000000002</v>
      </c>
      <c r="G129" s="246">
        <v>6444.5523999999996</v>
      </c>
      <c r="H129" s="370">
        <f t="shared" si="8"/>
        <v>-430.55239999999958</v>
      </c>
      <c r="I129" s="371">
        <v>7851.5056000000004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4">
        <f>E131+E132</f>
        <v>6070</v>
      </c>
      <c r="F130" s="239"/>
      <c r="G130" s="239">
        <v>3632.6808000000001</v>
      </c>
      <c r="H130" s="372">
        <f t="shared" si="8"/>
        <v>2437.3191999999999</v>
      </c>
      <c r="I130" s="373">
        <v>3775.1750000000002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395">
        <v>5570</v>
      </c>
      <c r="F131" s="246"/>
      <c r="G131" s="246">
        <v>3627.5722000000001</v>
      </c>
      <c r="H131" s="374">
        <f t="shared" si="8"/>
        <v>1942.4277999999999</v>
      </c>
      <c r="I131" s="375">
        <v>3708.8085000000001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395">
        <v>500</v>
      </c>
      <c r="F132" s="246"/>
      <c r="G132" s="246">
        <f>G130-G131</f>
        <v>5.108600000000024</v>
      </c>
      <c r="H132" s="374">
        <f t="shared" si="8"/>
        <v>494.89139999999998</v>
      </c>
      <c r="I132" s="375">
        <f>I130-I131</f>
        <v>66.366500000000087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6">
        <v>7108</v>
      </c>
      <c r="F133" s="263">
        <v>63</v>
      </c>
      <c r="G133" s="263">
        <v>2930.9783000000002</v>
      </c>
      <c r="H133" s="376">
        <f t="shared" si="8"/>
        <v>4177.0216999999993</v>
      </c>
      <c r="I133" s="377">
        <v>3665.0837000000001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5.1165000000000003</v>
      </c>
      <c r="H134" s="398">
        <f t="shared" si="8"/>
        <v>126.8835</v>
      </c>
      <c r="I134" s="399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13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4</v>
      </c>
      <c r="G137" s="229">
        <v>234</v>
      </c>
      <c r="H137" s="240">
        <f>E137-G137</f>
        <v>-234</v>
      </c>
      <c r="I137" s="303">
        <v>367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727.46280000000002</v>
      </c>
      <c r="G138" s="188">
        <f>G119+G123+G124+G134+G135+G136+G137</f>
        <v>76328.481400000004</v>
      </c>
      <c r="H138" s="203">
        <f>E138-G138</f>
        <v>58891.518599999996</v>
      </c>
      <c r="I138" s="200">
        <f>I119+I123+I124+I134+I135+I136+I137</f>
        <v>77176.682400000005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41" t="s">
        <v>2</v>
      </c>
      <c r="D148" s="442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29</v>
      </c>
      <c r="F157" s="70" t="str">
        <f>G20</f>
        <v>LANDET KVANTUM T.O.M UKE 29</v>
      </c>
      <c r="G157" s="70" t="str">
        <f>I20</f>
        <v>RESTKVOTER</v>
      </c>
      <c r="H157" s="93" t="str">
        <f>J20</f>
        <v>LANDET KVANTUM T.O.M. UKE 29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1380</v>
      </c>
      <c r="F158" s="185">
        <v>9308</v>
      </c>
      <c r="G158" s="185">
        <f>D158-F158</f>
        <v>8169</v>
      </c>
      <c r="H158" s="223">
        <v>10278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6</v>
      </c>
      <c r="G159" s="185">
        <f>D159-F159</f>
        <v>94</v>
      </c>
      <c r="H159" s="223">
        <v>18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1380</v>
      </c>
      <c r="F161" s="187">
        <f>SUM(F158:F160)</f>
        <v>9314</v>
      </c>
      <c r="G161" s="187">
        <f>D161-F161</f>
        <v>8286</v>
      </c>
      <c r="H161" s="210">
        <f>SUM(H158:H160)</f>
        <v>10296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6" t="s">
        <v>1</v>
      </c>
      <c r="C164" s="447"/>
      <c r="D164" s="447"/>
      <c r="E164" s="447"/>
      <c r="F164" s="447"/>
      <c r="G164" s="447"/>
      <c r="H164" s="447"/>
      <c r="I164" s="447"/>
      <c r="J164" s="447"/>
      <c r="K164" s="448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41" t="s">
        <v>2</v>
      </c>
      <c r="D166" s="442"/>
      <c r="E166" s="441" t="s">
        <v>56</v>
      </c>
      <c r="F166" s="442"/>
      <c r="G166" s="441" t="s">
        <v>57</v>
      </c>
      <c r="H166" s="442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3" t="s">
        <v>8</v>
      </c>
      <c r="C175" s="444"/>
      <c r="D175" s="444"/>
      <c r="E175" s="444"/>
      <c r="F175" s="444"/>
      <c r="G175" s="444"/>
      <c r="H175" s="444"/>
      <c r="I175" s="444"/>
      <c r="J175" s="444"/>
      <c r="K175" s="445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29</v>
      </c>
      <c r="G177" s="70" t="str">
        <f>G20</f>
        <v>LANDET KVANTUM T.O.M UKE 29</v>
      </c>
      <c r="H177" s="70" t="str">
        <f>I20</f>
        <v>RESTKVOTER</v>
      </c>
      <c r="I177" s="93" t="str">
        <f>J20</f>
        <v>LANDET KVANTUM T.O.M. UKE 29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208.98079999999999</v>
      </c>
      <c r="G178" s="232">
        <f t="shared" si="10"/>
        <v>32919.195400000004</v>
      </c>
      <c r="H178" s="312">
        <f t="shared" si="10"/>
        <v>6960.8045999999977</v>
      </c>
      <c r="I178" s="317">
        <f>I179+I180+I181+I182</f>
        <v>19875.962599999999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12</v>
      </c>
      <c r="D179" s="294">
        <v>24096</v>
      </c>
      <c r="E179" s="310">
        <v>25535</v>
      </c>
      <c r="F179" s="294"/>
      <c r="G179" s="294">
        <v>27345.143800000002</v>
      </c>
      <c r="H179" s="310">
        <f>E179-G179</f>
        <v>-1810.1438000000016</v>
      </c>
      <c r="I179" s="315">
        <v>13584.589099999999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2117.3656000000001</v>
      </c>
      <c r="H180" s="310">
        <f t="shared" ref="H180:H182" si="11">E180-G180</f>
        <v>4528.6343999999999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26.4572</v>
      </c>
      <c r="G181" s="294">
        <v>1281.2055</v>
      </c>
      <c r="H181" s="310">
        <f t="shared" si="11"/>
        <v>512.79449999999997</v>
      </c>
      <c r="I181" s="315">
        <v>2203.3820000000001</v>
      </c>
      <c r="J181" s="81"/>
      <c r="K181" s="58"/>
      <c r="L181" s="194"/>
      <c r="M181" s="194"/>
    </row>
    <row r="182" spans="1:13" ht="14.1" customHeight="1" thickBot="1" x14ac:dyDescent="0.3">
      <c r="B182" s="50"/>
      <c r="C182" s="411" t="s">
        <v>49</v>
      </c>
      <c r="D182" s="412">
        <v>5883</v>
      </c>
      <c r="E182" s="413">
        <v>5905</v>
      </c>
      <c r="F182" s="412">
        <v>182.52359999999999</v>
      </c>
      <c r="G182" s="412">
        <v>2175.4805000000001</v>
      </c>
      <c r="H182" s="413">
        <f t="shared" si="11"/>
        <v>3729.5194999999999</v>
      </c>
      <c r="I182" s="414">
        <v>2447.0884000000001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/>
      <c r="G183" s="295">
        <v>2546.1109999999999</v>
      </c>
      <c r="H183" s="314">
        <f>E183-G183</f>
        <v>2953.8890000000001</v>
      </c>
      <c r="I183" s="319">
        <v>2270.9614999999999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47.866799999999998</v>
      </c>
      <c r="G184" s="232">
        <f>G185+G186</f>
        <v>3434.8562000000002</v>
      </c>
      <c r="H184" s="312">
        <f>E184-G184</f>
        <v>4565.1437999999998</v>
      </c>
      <c r="I184" s="317">
        <f>I185+I186</f>
        <v>1822.328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4.3093000000000004</v>
      </c>
      <c r="G185" s="294">
        <v>1428.3492000000001</v>
      </c>
      <c r="H185" s="310"/>
      <c r="I185" s="315">
        <v>919.92650000000003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43.557499999999997</v>
      </c>
      <c r="G186" s="234">
        <v>2006.5070000000001</v>
      </c>
      <c r="H186" s="313"/>
      <c r="I186" s="318">
        <v>902.40150000000006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</v>
      </c>
      <c r="H187" s="314">
        <f>E187-G187</f>
        <v>-4</v>
      </c>
      <c r="I187" s="319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/>
      <c r="G188" s="233">
        <v>20</v>
      </c>
      <c r="H188" s="311">
        <f>D188-G188</f>
        <v>-20</v>
      </c>
      <c r="I188" s="316">
        <v>43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256.8476</v>
      </c>
      <c r="G189" s="188">
        <f>G178+G183+G184+G187+G188</f>
        <v>38934.162600000003</v>
      </c>
      <c r="H189" s="203">
        <f>H178+H183+H184+H187+H188</f>
        <v>14455.837399999999</v>
      </c>
      <c r="I189" s="200">
        <f>I178+I183+I184+I187+I188</f>
        <v>24012.252100000002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9"/>
      <c r="D190" s="67"/>
      <c r="E190" s="67"/>
      <c r="F190" s="67"/>
      <c r="G190" s="67"/>
      <c r="H190" s="378"/>
      <c r="I190" s="378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6" t="s">
        <v>1</v>
      </c>
      <c r="C194" s="447"/>
      <c r="D194" s="447"/>
      <c r="E194" s="447"/>
      <c r="F194" s="447"/>
      <c r="G194" s="447"/>
      <c r="H194" s="447"/>
      <c r="I194" s="447"/>
      <c r="J194" s="447"/>
      <c r="K194" s="448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41" t="s">
        <v>2</v>
      </c>
      <c r="D196" s="442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3" t="s">
        <v>8</v>
      </c>
      <c r="C204" s="444"/>
      <c r="D204" s="444"/>
      <c r="E204" s="444"/>
      <c r="F204" s="444"/>
      <c r="G204" s="444"/>
      <c r="H204" s="444"/>
      <c r="I204" s="444"/>
      <c r="J204" s="444"/>
      <c r="K204" s="445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29</v>
      </c>
      <c r="F206" s="70" t="str">
        <f>G20</f>
        <v>LANDET KVANTUM T.O.M UKE 29</v>
      </c>
      <c r="G206" s="70" t="str">
        <f>I20</f>
        <v>RESTKVOTER</v>
      </c>
      <c r="H206" s="93" t="str">
        <f>J20</f>
        <v>LANDET KVANTUM T.O.M. UKE 29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9</v>
      </c>
      <c r="F207" s="185">
        <v>700</v>
      </c>
      <c r="G207" s="185"/>
      <c r="H207" s="223">
        <v>970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81</v>
      </c>
      <c r="F208" s="185">
        <v>2119</v>
      </c>
      <c r="G208" s="185"/>
      <c r="H208" s="223">
        <v>2212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10</v>
      </c>
      <c r="G210" s="186"/>
      <c r="H210" s="224">
        <v>26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90</v>
      </c>
      <c r="F211" s="187">
        <f>SUM(F207:F210)</f>
        <v>2837</v>
      </c>
      <c r="G211" s="187">
        <f>D211-F211</f>
        <v>3448</v>
      </c>
      <c r="H211" s="210">
        <f>H207+H208+H209+H210</f>
        <v>3208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29
&amp;"-,Normal"&amp;11(iht. motatte landings- og sluttsedler fra fiskesalgslagene; alle tallstørrelser i hele tonn)&amp;R25.07.2017
</oddHeader>
    <oddFooter>&amp;LFiskeridirektoratet&amp;CReguleringsseksjonen&amp;RSynnøve Liabø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UKE_29_2017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2017-07-27T11:12:56Z</cp:lastPrinted>
  <dcterms:created xsi:type="dcterms:W3CDTF">2011-07-06T12:13:20Z</dcterms:created>
  <dcterms:modified xsi:type="dcterms:W3CDTF">2017-07-27T12:41:26Z</dcterms:modified>
</cp:coreProperties>
</file>