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7\"/>
    </mc:Choice>
  </mc:AlternateContent>
  <bookViews>
    <workbookView xWindow="0" yWindow="0" windowWidth="28800" windowHeight="12435" tabRatio="413"/>
  </bookViews>
  <sheets>
    <sheet name="UKE_23_2017" sheetId="1" r:id="rId1"/>
  </sheets>
  <definedNames>
    <definedName name="Z_14D440E4_F18A_4F78_9989_38C1B133222D_.wvu.Cols" localSheetId="0" hidden="1">UKE_23_2017!#REF!</definedName>
    <definedName name="Z_14D440E4_F18A_4F78_9989_38C1B133222D_.wvu.PrintArea" localSheetId="0" hidden="1">UKE_23_2017!$B$1:$M$214</definedName>
    <definedName name="Z_14D440E4_F18A_4F78_9989_38C1B133222D_.wvu.Rows" localSheetId="0" hidden="1">UKE_23_2017!$326:$1048576,UKE_23_2017!$215:$325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8" i="1" l="1"/>
  <c r="F124" i="1"/>
  <c r="F40" i="1"/>
  <c r="F24" i="1"/>
  <c r="H66" i="1"/>
  <c r="G33" i="1"/>
  <c r="G34" i="1" l="1"/>
  <c r="J32" i="1"/>
  <c r="I33" i="1" l="1"/>
  <c r="I29" i="1" l="1"/>
  <c r="I28" i="1"/>
  <c r="I27" i="1"/>
  <c r="I26" i="1"/>
  <c r="G30" i="1" l="1"/>
  <c r="H127" i="1" l="1"/>
  <c r="H98" i="1"/>
  <c r="G32" i="1" l="1"/>
  <c r="F32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0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<sst xmlns="http://schemas.openxmlformats.org/spreadsheetml/2006/main" count="225" uniqueCount="112">
  <si>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</si>
  <si>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</si>
  <si>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</si>
  <si>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</si>
  <si>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</si>
  <si>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</si>
  <si>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</si>
  <si>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</si>
  <si>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</si>
  <si>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</si>
  <si>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</si>
  <si>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</si>
  <si>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</si>
  <si>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</si>
  <si>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</si>
  <si>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</si>
  <si>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</si>
  <si>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</si>
  <si>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</si>
  <si>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</si>
  <si>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</si>
  <si>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</si>
  <si>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</si>
  <si>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</si>
  <si>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</si>
  <si>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</si>
  <si>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</si>
  <si>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</si>
  <si>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</si>
  <si>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</si>
  <si>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</si>
  <si>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</si>
  <si>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</si>
  <si>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</si>
  <si>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</si>
  <si>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</si>
  <si>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</si>
  <si>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</si>
  <si>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</si>
  <si>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</si>
  <si>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</si>
  <si>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</si>
  <si>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</si>
  <si>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</si>
  <si>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</si>
  <si>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</si>
  <si>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</si>
  <si>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</si>
  <si>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</si>
  <si>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</si>
  <si>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</si>
  <si>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</si>
  <si>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</si>
  <si>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</si>
  <si>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</si>
  <si>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</si>
  <si>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</si>
  <si>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</si>
  <si>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</si>
  <si>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</si>
  <si>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</si>
  <si>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</si>
  <si>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</si>
  <si>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</si>
  <si>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</si>
  <si>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</si>
  <si>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</si>
  <si>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</si>
  <si>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</si>
  <si>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</si>
  <si>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</si>
  <si>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</si>
  <si>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</si>
  <si>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</si>
  <si>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</si>
  <si>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</si>
  <si>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</si>
  <si>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</si>
  <si>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</si>
  <si>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</si>
  <si>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</si>
  <si>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</si>
  <si>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</si>
  <si>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</si>
  <si>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</si>
  <si>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</si>
  <si>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</si>
  <si>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</si>
  <si>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</si>
  <si>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</si>
  <si>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</si>
  <si>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</si>
  <si>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</si>
  <si>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</si>
  <si>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</si>
  <si>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</si>
  <si>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</si>
  <si>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</si>
  <si>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</si>
  <si>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</si>
  <si>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</si>
  <si>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</si>
  <si>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</si>
  <si>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</si>
  <si>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</si>
  <si>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</si>
  <si>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 xml:space="preserve">2 </t>
    </r>
    <r>
      <rPr>
        <sz val="9"/>
        <color theme="1"/>
        <rFont val="Calibri"/>
        <family val="2"/>
      </rPr>
      <t>Registrert rekreasjonsfiske utgjør 36 tonn, men det legges til grunn at hele avsetningen tas</t>
    </r>
  </si>
  <si>
    <t>LANDET KVANTUM UKE 23</t>
  </si>
  <si>
    <t>LANDET KVANTUM T.O.M UKE 23</t>
  </si>
  <si>
    <t>LANDET KVANTUM T.O.M. UKE 23 2016</t>
  </si>
  <si>
    <r>
      <t xml:space="preserve">3 </t>
    </r>
    <r>
      <rPr>
        <sz val="9"/>
        <color theme="1"/>
        <rFont val="Calibri"/>
        <family val="2"/>
      </rPr>
      <t>Registrert rekreasjonsfiske utgjør 903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</si>
  <si>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164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</si>
</sst>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65" fillId="0" borderId="0" xfId="0" applyFont="1"/>
    <xf numFmtId="0" fontId="65" fillId="0" borderId="80" xfId="0" applyFont="1" applyBorder="1"/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73" zoomScale="90" zoomScaleNormal="115" zoomScalePageLayoutView="90" workbookViewId="0">
      <selection activeCell="F97" sqref="F97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2" t="s">
        <v>88</v>
      </c>
      <c r="C2" s="413"/>
      <c r="D2" s="413"/>
      <c r="E2" s="413"/>
      <c r="F2" s="413"/>
      <c r="G2" s="413"/>
      <c r="H2" s="413"/>
      <c r="I2" s="413"/>
      <c r="J2" s="413"/>
      <c r="K2" s="414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5"/>
      <c r="C7" s="416"/>
      <c r="D7" s="416"/>
      <c r="E7" s="416"/>
      <c r="F7" s="416"/>
      <c r="G7" s="416"/>
      <c r="H7" s="416"/>
      <c r="I7" s="416"/>
      <c r="J7" s="416"/>
      <c r="K7" s="417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8" t="s">
        <v>2</v>
      </c>
      <c r="D9" s="419"/>
      <c r="E9" s="418" t="s">
        <v>20</v>
      </c>
      <c r="F9" s="419"/>
      <c r="G9" s="418" t="s">
        <v>21</v>
      </c>
      <c r="H9" s="419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20" t="s">
        <v>8</v>
      </c>
      <c r="C18" s="421"/>
      <c r="D18" s="421"/>
      <c r="E18" s="421"/>
      <c r="F18" s="421"/>
      <c r="G18" s="421"/>
      <c r="H18" s="421"/>
      <c r="I18" s="421"/>
      <c r="J18" s="421"/>
      <c r="K18" s="422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107</v>
      </c>
      <c r="G20" s="344" t="s">
        <v>108</v>
      </c>
      <c r="H20" s="344" t="s">
        <v>84</v>
      </c>
      <c r="I20" s="344" t="s">
        <v>72</v>
      </c>
      <c r="J20" s="345" t="s">
        <v>109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509</v>
      </c>
      <c r="G21" s="346">
        <f>G22+G23</f>
        <v>45544</v>
      </c>
      <c r="H21" s="346"/>
      <c r="I21" s="346">
        <f>I23+I22</f>
        <v>85365</v>
      </c>
      <c r="J21" s="347">
        <f>J23+J22</f>
        <v>50256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509</v>
      </c>
      <c r="G22" s="348">
        <v>45249</v>
      </c>
      <c r="H22" s="348"/>
      <c r="I22" s="348">
        <f>E22-G22</f>
        <v>84910</v>
      </c>
      <c r="J22" s="349">
        <v>49591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/>
      <c r="G23" s="350">
        <v>295</v>
      </c>
      <c r="H23" s="350"/>
      <c r="I23" s="348">
        <f>E23-G23</f>
        <v>455</v>
      </c>
      <c r="J23" s="351">
        <v>665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2406</v>
      </c>
      <c r="G24" s="346">
        <f>G25+G31+G32</f>
        <v>224688</v>
      </c>
      <c r="H24" s="346"/>
      <c r="I24" s="346">
        <f>I25+I31+I32</f>
        <v>44242</v>
      </c>
      <c r="J24" s="347">
        <f>J25+J31+J32</f>
        <v>221552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1999</v>
      </c>
      <c r="G25" s="352">
        <f>G26+G27+G28+G29</f>
        <v>183599</v>
      </c>
      <c r="H25" s="352"/>
      <c r="I25" s="352">
        <f>I26+I27+I28+I29+I30</f>
        <v>28562</v>
      </c>
      <c r="J25" s="353">
        <f>J26+J27+J28+J29+J30</f>
        <v>176509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215</v>
      </c>
      <c r="G26" s="354">
        <v>47632</v>
      </c>
      <c r="H26" s="411">
        <v>561</v>
      </c>
      <c r="I26" s="354">
        <f>E26-G26+H26</f>
        <v>5990</v>
      </c>
      <c r="J26" s="355">
        <v>47180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243</v>
      </c>
      <c r="G27" s="354">
        <v>50135</v>
      </c>
      <c r="H27" s="411">
        <v>817</v>
      </c>
      <c r="I27" s="354">
        <f>E27-G27+H27</f>
        <v>3169</v>
      </c>
      <c r="J27" s="355">
        <v>47805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1099</v>
      </c>
      <c r="G28" s="354">
        <v>52657</v>
      </c>
      <c r="H28" s="411">
        <v>1846</v>
      </c>
      <c r="I28" s="354">
        <f>E28-G28+H28</f>
        <v>4753</v>
      </c>
      <c r="J28" s="355">
        <v>47159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442</v>
      </c>
      <c r="G29" s="354">
        <v>33175</v>
      </c>
      <c r="H29" s="410">
        <v>1102</v>
      </c>
      <c r="I29" s="354">
        <f>E29-G29+H29</f>
        <v>1776</v>
      </c>
      <c r="J29" s="355">
        <v>34365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>
        <v>517</v>
      </c>
      <c r="G30" s="354">
        <f>SUM(H26:H29)</f>
        <v>4326</v>
      </c>
      <c r="H30" s="354"/>
      <c r="I30" s="354">
        <f t="shared" ref="I30:I31" si="0">E30-G30</f>
        <v>12874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244</v>
      </c>
      <c r="G31" s="352">
        <v>15736</v>
      </c>
      <c r="H31" s="352"/>
      <c r="I31" s="352">
        <f t="shared" si="0"/>
        <v>18748</v>
      </c>
      <c r="J31" s="353">
        <v>15223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163</v>
      </c>
      <c r="G32" s="352">
        <f>G33</f>
        <v>25353</v>
      </c>
      <c r="H32" s="352"/>
      <c r="I32" s="352">
        <f>I33+I34</f>
        <v>-3068</v>
      </c>
      <c r="J32" s="353">
        <f>J33</f>
        <v>29820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v>163</v>
      </c>
      <c r="G33" s="354">
        <f>28618-G37</f>
        <v>25353</v>
      </c>
      <c r="H33" s="410">
        <v>401</v>
      </c>
      <c r="I33" s="354">
        <f>E33-G33+H33</f>
        <v>-4767</v>
      </c>
      <c r="J33" s="355">
        <v>29820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>
        <v>63</v>
      </c>
      <c r="G34" s="357">
        <f>H33</f>
        <v>401</v>
      </c>
      <c r="H34" s="357"/>
      <c r="I34" s="357">
        <f>E34-G34</f>
        <v>1699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15</v>
      </c>
      <c r="G35" s="359">
        <v>2685</v>
      </c>
      <c r="H35" s="359"/>
      <c r="I35" s="359">
        <f>E35-G35</f>
        <v>1315</v>
      </c>
      <c r="J35" s="360">
        <v>3228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3</v>
      </c>
      <c r="G36" s="333">
        <v>401</v>
      </c>
      <c r="H36" s="333"/>
      <c r="I36" s="359">
        <f>E36-G36</f>
        <v>286</v>
      </c>
      <c r="J36" s="340">
        <v>377.8374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48</v>
      </c>
      <c r="G37" s="333">
        <v>3265</v>
      </c>
      <c r="H37" s="409"/>
      <c r="I37" s="359">
        <f>E37-G37</f>
        <v>-265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7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>
        <v>1</v>
      </c>
      <c r="G39" s="333">
        <v>32</v>
      </c>
      <c r="H39" s="333"/>
      <c r="I39" s="359">
        <f t="shared" si="1"/>
        <v>-32</v>
      </c>
      <c r="J39" s="340">
        <v>25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F21+F24+F35+F36+F38+F39</f>
        <v>2941</v>
      </c>
      <c r="G40" s="199">
        <f>G21+G24+G35+G36+G37+G38+G39</f>
        <v>283615</v>
      </c>
      <c r="H40" s="199">
        <f>H26+H27+H28+H29+H33</f>
        <v>4727</v>
      </c>
      <c r="I40" s="199">
        <f>I21+I24+I35+I36+I37+I38+I39</f>
        <v>130911</v>
      </c>
      <c r="J40" s="211">
        <f>J21+J24+J35+J36+J37+J38+J39</f>
        <v>282438.83740000002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110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5" t="s">
        <v>1</v>
      </c>
      <c r="C47" s="416"/>
      <c r="D47" s="416"/>
      <c r="E47" s="416"/>
      <c r="F47" s="416"/>
      <c r="G47" s="416"/>
      <c r="H47" s="416"/>
      <c r="I47" s="416"/>
      <c r="J47" s="416"/>
      <c r="K47" s="417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5" t="s">
        <v>2</v>
      </c>
      <c r="D49" s="436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0" t="s">
        <v>8</v>
      </c>
      <c r="C55" s="421"/>
      <c r="D55" s="421"/>
      <c r="E55" s="421"/>
      <c r="F55" s="421"/>
      <c r="G55" s="421"/>
      <c r="H55" s="421"/>
      <c r="I55" s="421"/>
      <c r="J55" s="421"/>
      <c r="K55" s="422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23</v>
      </c>
      <c r="F56" s="196" t="str">
        <f>G20</f>
        <v>LANDET KVANTUM T.O.M UKE 23</v>
      </c>
      <c r="G56" s="196" t="str">
        <f>I20</f>
        <v>RESTKVOTER</v>
      </c>
      <c r="H56" s="197" t="str">
        <f>J20</f>
        <v>LANDET KVANTUM T.O.M. UKE 23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27"/>
      <c r="E57" s="365">
        <v>27</v>
      </c>
      <c r="F57" s="365">
        <v>387</v>
      </c>
      <c r="G57" s="432"/>
      <c r="H57" s="242">
        <v>525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28"/>
      <c r="E58" s="366">
        <v>6</v>
      </c>
      <c r="F58" s="366">
        <v>649</v>
      </c>
      <c r="G58" s="433"/>
      <c r="H58" s="324">
        <v>560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29"/>
      <c r="E59" s="367"/>
      <c r="F59" s="367">
        <v>28.2638</v>
      </c>
      <c r="G59" s="434"/>
      <c r="H59" s="325">
        <v>59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1358</v>
      </c>
      <c r="F60" s="369">
        <f>F61+F62+F63</f>
        <v>4356</v>
      </c>
      <c r="G60" s="369">
        <f>D60-F60</f>
        <v>2744</v>
      </c>
      <c r="H60" s="370">
        <f>H61+H62+H63</f>
        <v>4052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734</v>
      </c>
      <c r="F61" s="235">
        <v>1753</v>
      </c>
      <c r="G61" s="235"/>
      <c r="H61" s="237">
        <v>1707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460</v>
      </c>
      <c r="F62" s="235">
        <v>1801</v>
      </c>
      <c r="G62" s="235"/>
      <c r="H62" s="237">
        <v>1622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>
        <v>164</v>
      </c>
      <c r="F63" s="241">
        <v>802</v>
      </c>
      <c r="G63" s="241"/>
      <c r="H63" s="237">
        <v>723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10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133</v>
      </c>
      <c r="F65" s="243">
        <v>265</v>
      </c>
      <c r="G65" s="243"/>
      <c r="H65" s="307">
        <v>158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1524</v>
      </c>
      <c r="F66" s="312">
        <f>F57+F58+F59+F60+F64+F65</f>
        <v>5686.0159999999996</v>
      </c>
      <c r="G66" s="203">
        <f>D66-F66</f>
        <v>6538.9840000000004</v>
      </c>
      <c r="H66" s="211">
        <f>H57+H58+H59+H60+H64+H65</f>
        <v>5364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0"/>
      <c r="D67" s="430"/>
      <c r="E67" s="430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5" t="s">
        <v>1</v>
      </c>
      <c r="C72" s="416"/>
      <c r="D72" s="416"/>
      <c r="E72" s="416"/>
      <c r="F72" s="416"/>
      <c r="G72" s="416"/>
      <c r="H72" s="416"/>
      <c r="I72" s="416"/>
      <c r="J72" s="416"/>
      <c r="K72" s="417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8" t="s">
        <v>2</v>
      </c>
      <c r="D74" s="419"/>
      <c r="E74" s="418" t="s">
        <v>20</v>
      </c>
      <c r="F74" s="423"/>
      <c r="G74" s="418" t="s">
        <v>21</v>
      </c>
      <c r="H74" s="419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1" t="s">
        <v>97</v>
      </c>
      <c r="D80" s="431"/>
      <c r="E80" s="431"/>
      <c r="F80" s="431"/>
      <c r="G80" s="431"/>
      <c r="H80" s="431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1"/>
      <c r="D81" s="431"/>
      <c r="E81" s="431"/>
      <c r="F81" s="431"/>
      <c r="G81" s="431"/>
      <c r="H81" s="431"/>
      <c r="I81" s="265"/>
      <c r="J81" s="265"/>
      <c r="K81" s="262"/>
      <c r="L81" s="265"/>
      <c r="M81" s="119"/>
    </row>
    <row r="82" spans="1:13" ht="14.1" customHeight="1" x14ac:dyDescent="0.25">
      <c r="B82" s="424" t="s">
        <v>8</v>
      </c>
      <c r="C82" s="425"/>
      <c r="D82" s="425"/>
      <c r="E82" s="425"/>
      <c r="F82" s="425"/>
      <c r="G82" s="425"/>
      <c r="H82" s="425"/>
      <c r="I82" s="425"/>
      <c r="J82" s="425"/>
      <c r="K82" s="426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23</v>
      </c>
      <c r="G84" s="196" t="str">
        <f>G20</f>
        <v>LANDET KVANTUM T.O.M UKE 23</v>
      </c>
      <c r="H84" s="196" t="str">
        <f>I20</f>
        <v>RESTKVOTER</v>
      </c>
      <c r="I84" s="197" t="str">
        <f>J20</f>
        <v>LANDET KVANTUM T.O.M. UKE 23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49343</v>
      </c>
      <c r="F85" s="346">
        <f>F87+F86</f>
        <v>225</v>
      </c>
      <c r="G85" s="346">
        <f>G86+G87</f>
        <v>32722.378100000002</v>
      </c>
      <c r="H85" s="346">
        <f>H86+H87</f>
        <v>16620.621899999998</v>
      </c>
      <c r="I85" s="347">
        <f>I86+I87</f>
        <v>31492.561300000001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48593</v>
      </c>
      <c r="F86" s="348">
        <v>225</v>
      </c>
      <c r="G86" s="348">
        <v>32466</v>
      </c>
      <c r="H86" s="348">
        <f>E86-G86</f>
        <v>16127</v>
      </c>
      <c r="I86" s="349">
        <v>31215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/>
      <c r="G87" s="350">
        <v>256.37810000000002</v>
      </c>
      <c r="H87" s="350">
        <f>E87-G87</f>
        <v>493.62189999999998</v>
      </c>
      <c r="I87" s="351">
        <v>277.56130000000002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78383</v>
      </c>
      <c r="F88" s="346">
        <f t="shared" si="2"/>
        <v>1114</v>
      </c>
      <c r="G88" s="346">
        <f t="shared" si="2"/>
        <v>30706</v>
      </c>
      <c r="H88" s="346">
        <f>H89+H94+H95</f>
        <v>47677</v>
      </c>
      <c r="I88" s="347">
        <f t="shared" si="2"/>
        <v>33743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58950</v>
      </c>
      <c r="F89" s="352">
        <f t="shared" si="3"/>
        <v>867</v>
      </c>
      <c r="G89" s="352">
        <f t="shared" si="3"/>
        <v>21182</v>
      </c>
      <c r="H89" s="352">
        <f>H90+H91+H92+H93</f>
        <v>37768</v>
      </c>
      <c r="I89" s="353">
        <f t="shared" si="3"/>
        <v>25512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17331</v>
      </c>
      <c r="F90" s="354">
        <v>84</v>
      </c>
      <c r="G90" s="354">
        <v>3338</v>
      </c>
      <c r="H90" s="354">
        <f t="shared" ref="H90:H96" si="4">E90-G90</f>
        <v>13993</v>
      </c>
      <c r="I90" s="355">
        <v>3644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16153</v>
      </c>
      <c r="F91" s="354">
        <v>269</v>
      </c>
      <c r="G91" s="354">
        <v>5667</v>
      </c>
      <c r="H91" s="354">
        <f t="shared" si="4"/>
        <v>10486</v>
      </c>
      <c r="I91" s="355">
        <v>6698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17575</v>
      </c>
      <c r="F92" s="354">
        <v>407</v>
      </c>
      <c r="G92" s="354">
        <v>7770</v>
      </c>
      <c r="H92" s="354">
        <f t="shared" si="4"/>
        <v>9805</v>
      </c>
      <c r="I92" s="355">
        <v>7771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7891</v>
      </c>
      <c r="F93" s="354">
        <v>107</v>
      </c>
      <c r="G93" s="354">
        <v>4407</v>
      </c>
      <c r="H93" s="354">
        <f t="shared" si="4"/>
        <v>3484</v>
      </c>
      <c r="I93" s="355">
        <v>7399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12992</v>
      </c>
      <c r="F94" s="352">
        <v>220</v>
      </c>
      <c r="G94" s="352">
        <v>8424</v>
      </c>
      <c r="H94" s="352">
        <f t="shared" si="4"/>
        <v>4568</v>
      </c>
      <c r="I94" s="353">
        <v>6716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6441</v>
      </c>
      <c r="F95" s="363">
        <v>27</v>
      </c>
      <c r="G95" s="363">
        <v>1100</v>
      </c>
      <c r="H95" s="363">
        <f t="shared" si="4"/>
        <v>5341</v>
      </c>
      <c r="I95" s="364">
        <v>1515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/>
      <c r="G96" s="359">
        <v>25.512599999999999</v>
      </c>
      <c r="H96" s="359">
        <f t="shared" si="4"/>
        <v>283.48739999999998</v>
      </c>
      <c r="I96" s="360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/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>
        <v>72</v>
      </c>
      <c r="H98" s="333">
        <f>D98-G98</f>
        <v>-72</v>
      </c>
      <c r="I98" s="340">
        <v>158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1339</v>
      </c>
      <c r="G99" s="226">
        <f t="shared" si="6"/>
        <v>63825.890700000004</v>
      </c>
      <c r="H99" s="226">
        <f>H85+H88+H96+H97+H98</f>
        <v>64509.109299999996</v>
      </c>
      <c r="I99" s="200">
        <f t="shared" si="6"/>
        <v>65718.703699999998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106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5" t="s">
        <v>1</v>
      </c>
      <c r="C107" s="416"/>
      <c r="D107" s="416"/>
      <c r="E107" s="416"/>
      <c r="F107" s="416"/>
      <c r="G107" s="416"/>
      <c r="H107" s="416"/>
      <c r="I107" s="416"/>
      <c r="J107" s="416"/>
      <c r="K107" s="417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8" t="s">
        <v>2</v>
      </c>
      <c r="D109" s="419"/>
      <c r="E109" s="418" t="s">
        <v>20</v>
      </c>
      <c r="F109" s="419"/>
      <c r="G109" s="418" t="s">
        <v>21</v>
      </c>
      <c r="H109" s="419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0" t="s">
        <v>8</v>
      </c>
      <c r="C116" s="421"/>
      <c r="D116" s="421"/>
      <c r="E116" s="421"/>
      <c r="F116" s="421"/>
      <c r="G116" s="421"/>
      <c r="H116" s="421"/>
      <c r="I116" s="421"/>
      <c r="J116" s="421"/>
      <c r="K116" s="422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23</v>
      </c>
      <c r="G118" s="196" t="str">
        <f>G20</f>
        <v>LANDET KVANTUM T.O.M UKE 23</v>
      </c>
      <c r="H118" s="196" t="str">
        <f>I20</f>
        <v>RESTKVOTER</v>
      </c>
      <c r="I118" s="197" t="str">
        <f>J20</f>
        <v>LANDET KVANTUM T.O.M. UKE 23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447</v>
      </c>
      <c r="G119" s="365">
        <f>G120+G121+G122</f>
        <v>21964.4768</v>
      </c>
      <c r="H119" s="365">
        <f>D119-G119</f>
        <v>26592.5232</v>
      </c>
      <c r="I119" s="375">
        <f>I120+I121+I122</f>
        <v>16857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447</v>
      </c>
      <c r="G120" s="377">
        <v>18134</v>
      </c>
      <c r="H120" s="377">
        <f t="shared" ref="H120:H126" si="7">E120-G120</f>
        <v>21821</v>
      </c>
      <c r="I120" s="378">
        <v>12945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/>
      <c r="G121" s="377">
        <v>3830.4767999999999</v>
      </c>
      <c r="H121" s="377">
        <f t="shared" si="7"/>
        <v>5309.5231999999996</v>
      </c>
      <c r="I121" s="378">
        <v>3912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2541</v>
      </c>
      <c r="G123" s="309">
        <v>12877</v>
      </c>
      <c r="H123" s="308">
        <f t="shared" si="7"/>
        <v>18938</v>
      </c>
      <c r="I123" s="310">
        <v>17348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666</v>
      </c>
      <c r="G124" s="384">
        <f>G133+G130+G125</f>
        <v>25831</v>
      </c>
      <c r="H124" s="384">
        <f t="shared" si="7"/>
        <v>25597</v>
      </c>
      <c r="I124" s="385">
        <f>I125+I130+I133</f>
        <v>33418.809300000001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544</v>
      </c>
      <c r="G125" s="387">
        <f>G126+G127+G129+G128</f>
        <v>19717</v>
      </c>
      <c r="H125" s="387">
        <f t="shared" si="7"/>
        <v>18533</v>
      </c>
      <c r="I125" s="388">
        <f>I126+I127+I128+I129</f>
        <v>26489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60</v>
      </c>
      <c r="G126" s="390">
        <v>3091</v>
      </c>
      <c r="H126" s="390">
        <f t="shared" si="7"/>
        <v>8979</v>
      </c>
      <c r="I126" s="391">
        <v>3631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57</v>
      </c>
      <c r="G127" s="390">
        <v>4858</v>
      </c>
      <c r="H127" s="390">
        <f>E127-G127</f>
        <v>6002</v>
      </c>
      <c r="I127" s="391">
        <v>7043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77</v>
      </c>
      <c r="G128" s="390">
        <v>5504</v>
      </c>
      <c r="H128" s="390">
        <f t="shared" ref="H128:H134" si="8">E128-G128</f>
        <v>3802</v>
      </c>
      <c r="I128" s="391">
        <v>8014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350</v>
      </c>
      <c r="G129" s="390">
        <v>6264</v>
      </c>
      <c r="H129" s="390">
        <f t="shared" si="8"/>
        <v>-250</v>
      </c>
      <c r="I129" s="391">
        <v>7801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/>
      <c r="G130" s="393">
        <v>3626</v>
      </c>
      <c r="H130" s="393">
        <f t="shared" si="8"/>
        <v>2444</v>
      </c>
      <c r="I130" s="394">
        <v>3752.8092999999999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/>
      <c r="G131" s="395">
        <v>3624</v>
      </c>
      <c r="H131" s="395">
        <f t="shared" si="8"/>
        <v>1946</v>
      </c>
      <c r="I131" s="396">
        <v>3705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2</v>
      </c>
      <c r="H132" s="395">
        <f t="shared" si="8"/>
        <v>498</v>
      </c>
      <c r="I132" s="396">
        <f>I130-I131</f>
        <v>47.809299999999894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122</v>
      </c>
      <c r="G133" s="398">
        <v>2488</v>
      </c>
      <c r="H133" s="398">
        <f t="shared" si="8"/>
        <v>4620</v>
      </c>
      <c r="I133" s="399">
        <v>3177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/>
      <c r="G134" s="373">
        <v>5.1165000000000003</v>
      </c>
      <c r="H134" s="373">
        <f t="shared" si="8"/>
        <v>126.8835</v>
      </c>
      <c r="I134" s="400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10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>
        <v>170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>
        <v>12</v>
      </c>
      <c r="G137" s="243">
        <v>201</v>
      </c>
      <c r="H137" s="243">
        <f>E137-G137</f>
        <v>-201</v>
      </c>
      <c r="I137" s="307">
        <v>175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3676</v>
      </c>
      <c r="G138" s="203">
        <f>G119+G123+G124+G134+G135+G136+G137</f>
        <v>62948.773300000001</v>
      </c>
      <c r="H138" s="203">
        <f>E138-G138</f>
        <v>72271.226699999999</v>
      </c>
      <c r="I138" s="211">
        <f>I119+I123+I124+I134+I135+I136+I137</f>
        <v>69974.096699999995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5" t="s">
        <v>2</v>
      </c>
      <c r="D148" s="436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23</v>
      </c>
      <c r="F157" s="70" t="str">
        <f>G20</f>
        <v>LANDET KVANTUM T.O.M UKE 23</v>
      </c>
      <c r="G157" s="70" t="str">
        <f>I20</f>
        <v>RESTKVOTER</v>
      </c>
      <c r="H157" s="93" t="str">
        <f>J20</f>
        <v>LANDET KVANTUM T.O.M. UKE 23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291</v>
      </c>
      <c r="F158" s="185">
        <v>3218</v>
      </c>
      <c r="G158" s="185">
        <f>D158-F158</f>
        <v>14259</v>
      </c>
      <c r="H158" s="223">
        <v>5338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5.1448</v>
      </c>
      <c r="G159" s="185">
        <f>D159-F159</f>
        <v>94.855199999999996</v>
      </c>
      <c r="H159" s="223">
        <v>6.7972999999999999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291</v>
      </c>
      <c r="F161" s="187">
        <f>SUM(F158:F160)</f>
        <v>3223.1448</v>
      </c>
      <c r="G161" s="187">
        <f>D161-F161</f>
        <v>14376.8552</v>
      </c>
      <c r="H161" s="210">
        <f>SUM(H158:H160)</f>
        <v>5344.7973000000002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0" t="s">
        <v>1</v>
      </c>
      <c r="C164" s="441"/>
      <c r="D164" s="441"/>
      <c r="E164" s="441"/>
      <c r="F164" s="441"/>
      <c r="G164" s="441"/>
      <c r="H164" s="441"/>
      <c r="I164" s="441"/>
      <c r="J164" s="441"/>
      <c r="K164" s="442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5" t="s">
        <v>2</v>
      </c>
      <c r="D166" s="436"/>
      <c r="E166" s="435" t="s">
        <v>56</v>
      </c>
      <c r="F166" s="436"/>
      <c r="G166" s="435" t="s">
        <v>57</v>
      </c>
      <c r="H166" s="436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37" t="s">
        <v>8</v>
      </c>
      <c r="C175" s="438"/>
      <c r="D175" s="438"/>
      <c r="E175" s="438"/>
      <c r="F175" s="438"/>
      <c r="G175" s="438"/>
      <c r="H175" s="438"/>
      <c r="I175" s="438"/>
      <c r="J175" s="438"/>
      <c r="K175" s="439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23</v>
      </c>
      <c r="G177" s="70" t="str">
        <f>G20</f>
        <v>LANDET KVANTUM T.O.M UKE 23</v>
      </c>
      <c r="H177" s="70" t="str">
        <f>I20</f>
        <v>RESTKVOTER</v>
      </c>
      <c r="I177" s="93" t="str">
        <f>J20</f>
        <v>LANDET KVANTUM T.O.M. UKE 23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1574</v>
      </c>
      <c r="G178" s="316">
        <f t="shared" si="10"/>
        <v>30435</v>
      </c>
      <c r="H178" s="316">
        <f t="shared" si="10"/>
        <v>9445</v>
      </c>
      <c r="I178" s="321">
        <f t="shared" si="10"/>
        <v>16887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1199</v>
      </c>
      <c r="G179" s="314">
        <v>26301</v>
      </c>
      <c r="H179" s="314">
        <f>E179-G179</f>
        <v>-766</v>
      </c>
      <c r="I179" s="319">
        <v>12402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/>
      <c r="G180" s="314">
        <v>2102</v>
      </c>
      <c r="H180" s="314">
        <f t="shared" ref="H180:H182" si="11">E180-G180</f>
        <v>4544</v>
      </c>
      <c r="I180" s="319">
        <v>1196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58</v>
      </c>
      <c r="G181" s="314">
        <v>1055</v>
      </c>
      <c r="H181" s="314">
        <f t="shared" si="11"/>
        <v>739</v>
      </c>
      <c r="I181" s="319">
        <v>2043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317</v>
      </c>
      <c r="G182" s="314">
        <v>977</v>
      </c>
      <c r="H182" s="314">
        <f t="shared" si="11"/>
        <v>4928</v>
      </c>
      <c r="I182" s="319">
        <v>1246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>
        <v>99</v>
      </c>
      <c r="G183" s="315">
        <v>2506</v>
      </c>
      <c r="H183" s="315">
        <f>E183-G183</f>
        <v>2994</v>
      </c>
      <c r="I183" s="320">
        <v>1831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229</v>
      </c>
      <c r="G184" s="316">
        <f>G185+G186</f>
        <v>3226</v>
      </c>
      <c r="H184" s="316">
        <f>E184-G184</f>
        <v>4774</v>
      </c>
      <c r="I184" s="321">
        <f>I185+I186</f>
        <v>1610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>
        <v>38</v>
      </c>
      <c r="G185" s="314">
        <v>1386</v>
      </c>
      <c r="H185" s="314"/>
      <c r="I185" s="319">
        <v>839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191</v>
      </c>
      <c r="G186" s="317">
        <v>1840</v>
      </c>
      <c r="H186" s="317"/>
      <c r="I186" s="322">
        <v>771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7.0448000000000004</v>
      </c>
      <c r="H187" s="318">
        <f>E187-G187</f>
        <v>2.9551999999999996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3</v>
      </c>
      <c r="G188" s="315">
        <v>12</v>
      </c>
      <c r="H188" s="315">
        <f>D188-G188</f>
        <v>-12</v>
      </c>
      <c r="I188" s="320">
        <v>30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1905</v>
      </c>
      <c r="G189" s="203">
        <f>G178+G183+G184+G187+G188</f>
        <v>36186.044800000003</v>
      </c>
      <c r="H189" s="203">
        <f>H178+H183+H184+H187+H188</f>
        <v>17203.9552</v>
      </c>
      <c r="I189" s="200">
        <f>I178+I183+I184+I187+I188</f>
        <v>20358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0" t="s">
        <v>1</v>
      </c>
      <c r="C194" s="441"/>
      <c r="D194" s="441"/>
      <c r="E194" s="441"/>
      <c r="F194" s="441"/>
      <c r="G194" s="441"/>
      <c r="H194" s="441"/>
      <c r="I194" s="441"/>
      <c r="J194" s="441"/>
      <c r="K194" s="442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5" t="s">
        <v>2</v>
      </c>
      <c r="D196" s="436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37" t="s">
        <v>8</v>
      </c>
      <c r="C204" s="438"/>
      <c r="D204" s="438"/>
      <c r="E204" s="438"/>
      <c r="F204" s="438"/>
      <c r="G204" s="438"/>
      <c r="H204" s="438"/>
      <c r="I204" s="438"/>
      <c r="J204" s="438"/>
      <c r="K204" s="439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23</v>
      </c>
      <c r="F206" s="70" t="str">
        <f>G20</f>
        <v>LANDET KVANTUM T.O.M UKE 23</v>
      </c>
      <c r="G206" s="70" t="str">
        <f>I20</f>
        <v>RESTKVOTER</v>
      </c>
      <c r="H206" s="93" t="str">
        <f>J20</f>
        <v>LANDET KVANTUM T.O.M. UKE 23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54</v>
      </c>
      <c r="F207" s="185">
        <v>566</v>
      </c>
      <c r="G207" s="185"/>
      <c r="H207" s="223">
        <v>780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172</v>
      </c>
      <c r="F208" s="185">
        <v>1512</v>
      </c>
      <c r="G208" s="185"/>
      <c r="H208" s="223">
        <v>1344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3.5941000000000001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3</v>
      </c>
      <c r="F210" s="186">
        <v>8</v>
      </c>
      <c r="G210" s="186"/>
      <c r="H210" s="224">
        <v>13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229</v>
      </c>
      <c r="F211" s="187">
        <f>SUM(F207:F210)</f>
        <v>2089.5940999999998</v>
      </c>
      <c r="G211" s="187">
        <f>D211-F211</f>
        <v>4195.4058999999997</v>
      </c>
      <c r="H211" s="210">
        <f>H207+H208+H209+H210</f>
        <v>2137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23
&amp;"-,Normal"&amp;11(iht. motatte landings- og sluttsedler fra fiskesalgslagene; alle tallstørrelser i hele tonn)&amp;R13.06.2017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UKE_23_2017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2017-06-13T10:53:59Z</cp:lastPrinted>
  <dcterms:created xsi:type="dcterms:W3CDTF">2011-07-06T12:13:20Z</dcterms:created>
  <dcterms:modified xsi:type="dcterms:W3CDTF">2017-06-13T11:05:51Z</dcterms:modified>
</cp:coreProperties>
</file>