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40_2014" sheetId="1" r:id="rId1"/>
  </sheets>
  <definedNames>
    <definedName name="Z_14D440E4_F18A_4F78_9989_38C1B133222D_.wvu.Cols" localSheetId="0" hidden="1">UKE_40_2014!#REF!</definedName>
    <definedName name="Z_14D440E4_F18A_4F78_9989_38C1B133222D_.wvu.PrintArea" localSheetId="0" hidden="1">UKE_40_2014!$B$1:$L$204</definedName>
    <definedName name="Z_14D440E4_F18A_4F78_9989_38C1B133222D_.wvu.Rows" localSheetId="0" hidden="1">UKE_40_2014!$316:$1048576,UKE_40_2014!$205:$315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/>
  <c r="E171"/>
  <c r="E91"/>
  <c r="E90" s="1"/>
  <c r="E25"/>
  <c r="D91"/>
  <c r="F91"/>
  <c r="F25"/>
  <c r="E62" l="1"/>
  <c r="E68" s="1"/>
  <c r="F34"/>
  <c r="E133"/>
  <c r="I32"/>
  <c r="F80"/>
  <c r="H164"/>
  <c r="H176" s="1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G89"/>
  <c r="G88"/>
  <c r="H87"/>
  <c r="F87"/>
  <c r="E87"/>
  <c r="E102" s="1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H58"/>
  <c r="G58"/>
  <c r="F58"/>
  <c r="E58"/>
  <c r="D102" l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<sst xmlns="http://schemas.openxmlformats.org/spreadsheetml/2006/main" count="214" uniqueCount="105">
  <si>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</si>
  <si>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</si>
  <si>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</si>
  <si>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</si>
  <si>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</si>
  <si>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</si>
  <si>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</si>
  <si>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</si>
  <si>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</si>
  <si>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</si>
  <si>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</si>
  <si>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</si>
  <si>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</si>
  <si>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</si>
  <si>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</si>
  <si>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</si>
  <si>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</si>
  <si>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</si>
  <si>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</si>
  <si>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</si>
  <si>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</si>
  <si>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</si>
  <si>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</si>
  <si>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</si>
  <si>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</si>
  <si>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</si>
  <si>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</si>
  <si>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</si>
  <si>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</si>
  <si>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</si>
  <si>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</si>
  <si>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</si>
  <si>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</si>
  <si>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</si>
  <si>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</si>
  <si>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</si>
  <si>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</si>
  <si>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</si>
  <si>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</si>
  <si>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</si>
  <si>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</si>
  <si>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</si>
  <si>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</si>
  <si>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</si>
  <si>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</si>
  <si>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</si>
  <si>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</si>
  <si>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</si>
  <si>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</si>
  <si>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</si>
  <si>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</si>
  <si>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</si>
  <si>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</si>
  <si>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</si>
  <si>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</si>
  <si>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</si>
  <si>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</si>
  <si>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</si>
  <si>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</si>
  <si>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</si>
  <si>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</si>
  <si>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</si>
  <si>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</si>
  <si>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</si>
  <si>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</si>
  <si>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</si>
  <si>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</si>
  <si>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</si>
  <si>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</si>
  <si>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</si>
  <si>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</si>
  <si>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</si>
  <si>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</si>
  <si>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</si>
  <si>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</si>
  <si>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</si>
  <si>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</si>
  <si>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</si>
  <si>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</si>
  <si>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</si>
  <si>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</si>
  <si>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</si>
  <si>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</si>
  <si>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</si>
  <si>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</si>
  <si>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</si>
  <si>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</si>
  <si>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</si>
  <si>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</si>
  <si>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</si>
  <si>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</si>
  <si>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</si>
  <si>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</si>
  <si>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</si>
  <si>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</si>
  <si>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</si>
  <si>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</si>
  <si>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</si>
  <si>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>LANDET KVANTUM UKE 40</t>
  </si>
  <si>
    <t>LANDET KVANTUM T.O.M UKE 40</t>
  </si>
  <si>
    <t>LANDET KVANTUM T.O.M. UKE 40 2013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</si>
  <si>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</si>
  <si>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 xml:space="preserve">4 </t>
    </r>
    <r>
      <rPr>
        <sz val="9"/>
        <color theme="1"/>
        <rFont val="Calibri"/>
        <family val="2"/>
      </rPr>
      <t>Registrert rekreasjonsfiske utgjør 997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</si>
  <si>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251 tonn, men det legges til grunn at hele avsetningen tas</t>
    </r>
  </si>
  <si>
    <r>
      <t xml:space="preserve">3  </t>
    </r>
    <r>
      <rPr>
        <sz val="9"/>
        <color theme="1"/>
        <rFont val="Calibri"/>
        <family val="2"/>
      </rPr>
      <t xml:space="preserve"> Registrert rekreasjonsfiske utgjør 49 tonn, men det legges til grunn at hele avsetningen tas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</si>
</sst>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8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2" fillId="0" borderId="18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18" xfId="1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3" fontId="23" fillId="0" borderId="78" xfId="0" applyNumberFormat="1" applyFont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5"/>
  <sheetViews>
    <sheetView showGridLines="0" tabSelected="1" showRuler="0" view="pageLayout" topLeftCell="A72" zoomScale="85" zoomScaleNormal="85" zoomScalePageLayoutView="85" workbookViewId="0">
      <selection activeCell="I63" sqref="I63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0.85546875" style="86" customWidth="1"/>
    <col min="13" max="14" width="0" hidden="1" customWidth="1"/>
    <col min="15" max="16384" width="29.85546875" hidden="1"/>
  </cols>
  <sheetData>
    <row r="1" spans="2:12" s="86" customFormat="1" ht="7.9" customHeight="1" thickBot="1"/>
    <row r="2" spans="2:12" ht="31.5" customHeight="1" thickTop="1" thickBot="1">
      <c r="B2" s="393" t="s">
        <v>89</v>
      </c>
      <c r="C2" s="394"/>
      <c r="D2" s="394"/>
      <c r="E2" s="394"/>
      <c r="F2" s="394"/>
      <c r="G2" s="394"/>
      <c r="H2" s="394"/>
      <c r="I2" s="394"/>
      <c r="J2" s="394"/>
      <c r="K2" s="395"/>
      <c r="L2" s="287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79" t="s">
        <v>1</v>
      </c>
      <c r="C7" s="380"/>
      <c r="D7" s="380"/>
      <c r="E7" s="380"/>
      <c r="F7" s="380"/>
      <c r="G7" s="380"/>
      <c r="H7" s="380"/>
      <c r="I7" s="380"/>
      <c r="J7" s="380"/>
      <c r="K7" s="381"/>
      <c r="L7" s="343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74" t="s">
        <v>2</v>
      </c>
      <c r="D9" s="375"/>
      <c r="E9" s="374" t="s">
        <v>21</v>
      </c>
      <c r="F9" s="375"/>
      <c r="G9" s="374" t="s">
        <v>22</v>
      </c>
      <c r="H9" s="375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83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364" t="s">
        <v>88</v>
      </c>
      <c r="D16" s="364"/>
      <c r="E16" s="364"/>
      <c r="F16" s="364"/>
      <c r="G16" s="364"/>
      <c r="H16" s="364"/>
      <c r="I16" s="364"/>
      <c r="J16" s="337"/>
      <c r="K16" s="169"/>
      <c r="L16" s="168"/>
    </row>
    <row r="17" spans="1:12" ht="13.5" customHeight="1" thickBot="1">
      <c r="B17" s="170"/>
      <c r="C17" s="365"/>
      <c r="D17" s="365"/>
      <c r="E17" s="365"/>
      <c r="F17" s="365"/>
      <c r="G17" s="365"/>
      <c r="H17" s="365"/>
      <c r="I17" s="365"/>
      <c r="J17" s="338"/>
      <c r="K17" s="172"/>
      <c r="L17" s="161"/>
    </row>
    <row r="18" spans="1:12" ht="17.100000000000001" customHeight="1">
      <c r="B18" s="376" t="s">
        <v>8</v>
      </c>
      <c r="C18" s="377"/>
      <c r="D18" s="377"/>
      <c r="E18" s="377"/>
      <c r="F18" s="377"/>
      <c r="G18" s="377"/>
      <c r="H18" s="377"/>
      <c r="I18" s="377"/>
      <c r="J18" s="377"/>
      <c r="K18" s="378"/>
      <c r="L18" s="343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4" t="s">
        <v>20</v>
      </c>
      <c r="D20" s="245" t="s">
        <v>21</v>
      </c>
      <c r="E20" s="292" t="s">
        <v>98</v>
      </c>
      <c r="F20" s="292" t="s">
        <v>99</v>
      </c>
      <c r="G20" s="292" t="s">
        <v>31</v>
      </c>
      <c r="H20" s="292" t="s">
        <v>87</v>
      </c>
      <c r="I20" s="293" t="s">
        <v>100</v>
      </c>
      <c r="J20"/>
      <c r="K20" s="159"/>
      <c r="L20" s="4"/>
    </row>
    <row r="21" spans="1:12" ht="14.1" customHeight="1">
      <c r="B21" s="162"/>
      <c r="C21" s="227" t="s">
        <v>17</v>
      </c>
      <c r="D21" s="267">
        <f>D23+D22</f>
        <v>146527</v>
      </c>
      <c r="E21" s="312">
        <f>E23+E22</f>
        <v>3431</v>
      </c>
      <c r="F21" s="312">
        <f>F23+F22</f>
        <v>100837.02770000001</v>
      </c>
      <c r="G21" s="312"/>
      <c r="H21" s="312">
        <f>H23+H22</f>
        <v>45689.972299999994</v>
      </c>
      <c r="I21" s="345">
        <f>I23+I22</f>
        <v>89579.694900000002</v>
      </c>
      <c r="J21" s="339"/>
      <c r="K21" s="173"/>
      <c r="L21" s="204"/>
    </row>
    <row r="22" spans="1:12" ht="14.1" customHeight="1">
      <c r="B22" s="162"/>
      <c r="C22" s="228" t="s">
        <v>12</v>
      </c>
      <c r="D22" s="268">
        <v>145777</v>
      </c>
      <c r="E22" s="300">
        <v>3418</v>
      </c>
      <c r="F22" s="300">
        <v>99809.236600000004</v>
      </c>
      <c r="G22" s="300"/>
      <c r="H22" s="300">
        <f>D22-F22</f>
        <v>45967.763399999996</v>
      </c>
      <c r="I22" s="346">
        <v>89182.910700000008</v>
      </c>
      <c r="J22" s="340"/>
      <c r="K22" s="173"/>
      <c r="L22" s="204"/>
    </row>
    <row r="23" spans="1:12" ht="14.1" customHeight="1" thickBot="1">
      <c r="B23" s="162"/>
      <c r="C23" s="229" t="s">
        <v>11</v>
      </c>
      <c r="D23" s="269">
        <v>750</v>
      </c>
      <c r="E23" s="301">
        <v>13</v>
      </c>
      <c r="F23" s="301">
        <v>1027.7910999999999</v>
      </c>
      <c r="G23" s="301"/>
      <c r="H23" s="301">
        <f>D23-F23</f>
        <v>-277.79109999999991</v>
      </c>
      <c r="I23" s="347">
        <v>396.7842</v>
      </c>
      <c r="J23" s="340"/>
      <c r="K23" s="173"/>
      <c r="L23" s="204"/>
    </row>
    <row r="24" spans="1:12" ht="14.1" customHeight="1">
      <c r="B24" s="162"/>
      <c r="C24" s="227" t="s">
        <v>18</v>
      </c>
      <c r="D24" s="267">
        <f>D32+D31+D25</f>
        <v>297495</v>
      </c>
      <c r="E24" s="312">
        <f>E32+E31+E25</f>
        <v>1313</v>
      </c>
      <c r="F24" s="312">
        <f>F25+F31+F32</f>
        <v>283178.67144999997</v>
      </c>
      <c r="G24" s="312"/>
      <c r="H24" s="312">
        <f>H25+H31+H32</f>
        <v>15780.328549999998</v>
      </c>
      <c r="I24" s="345">
        <f>I25+I31+I32</f>
        <v>259078.58040000001</v>
      </c>
      <c r="J24" s="339"/>
      <c r="K24" s="173"/>
      <c r="L24" s="204"/>
    </row>
    <row r="25" spans="1:12" ht="15" customHeight="1">
      <c r="A25" s="23"/>
      <c r="B25" s="174"/>
      <c r="C25" s="230" t="s">
        <v>73</v>
      </c>
      <c r="D25" s="270">
        <f>D26+D27+D28+D29+D30</f>
        <v>231113</v>
      </c>
      <c r="E25" s="313">
        <f>E26+E27+E28+E29</f>
        <v>667</v>
      </c>
      <c r="F25" s="313">
        <f>F26+F27+F28+F29</f>
        <v>229738.65734999999</v>
      </c>
      <c r="G25" s="313"/>
      <c r="H25" s="313">
        <f>H26+H27+H28+H29+H30</f>
        <v>1374.3426499999987</v>
      </c>
      <c r="I25" s="348">
        <f>I26+I27+I28+I29+I30</f>
        <v>211217.94459999999</v>
      </c>
      <c r="J25" s="341"/>
      <c r="K25" s="173"/>
      <c r="L25" s="204"/>
    </row>
    <row r="26" spans="1:12" ht="14.1" customHeight="1">
      <c r="A26" s="24"/>
      <c r="B26" s="175"/>
      <c r="C26" s="231" t="s">
        <v>23</v>
      </c>
      <c r="D26" s="271">
        <v>59178</v>
      </c>
      <c r="E26" s="302">
        <v>66</v>
      </c>
      <c r="F26" s="302">
        <v>72362.778649999993</v>
      </c>
      <c r="G26" s="302">
        <v>3463</v>
      </c>
      <c r="H26" s="302">
        <f>D26-F26+G26</f>
        <v>-9721.7786499999929</v>
      </c>
      <c r="I26" s="349">
        <v>51894.641300000003</v>
      </c>
      <c r="J26" s="342"/>
      <c r="K26" s="173"/>
      <c r="L26" s="204"/>
    </row>
    <row r="27" spans="1:12" ht="14.1" customHeight="1">
      <c r="A27" s="24"/>
      <c r="B27" s="175"/>
      <c r="C27" s="231" t="s">
        <v>77</v>
      </c>
      <c r="D27" s="271">
        <v>56592</v>
      </c>
      <c r="E27" s="302">
        <v>78</v>
      </c>
      <c r="F27" s="302">
        <v>59858.379800000002</v>
      </c>
      <c r="G27" s="302">
        <v>2824</v>
      </c>
      <c r="H27" s="302">
        <f>D27-F27+G27</f>
        <v>-442.37980000000243</v>
      </c>
      <c r="I27" s="349">
        <v>59747.5602</v>
      </c>
      <c r="J27" s="342"/>
      <c r="K27" s="173"/>
      <c r="L27" s="204"/>
    </row>
    <row r="28" spans="1:12" ht="14.1" customHeight="1">
      <c r="A28" s="24"/>
      <c r="B28" s="175"/>
      <c r="C28" s="231" t="s">
        <v>78</v>
      </c>
      <c r="D28" s="271">
        <v>57631</v>
      </c>
      <c r="E28" s="302">
        <v>109</v>
      </c>
      <c r="F28" s="302">
        <v>59452.213600000003</v>
      </c>
      <c r="G28" s="302">
        <v>4532</v>
      </c>
      <c r="H28" s="302">
        <f>D28-F28+G28</f>
        <v>2710.7863999999972</v>
      </c>
      <c r="I28" s="349">
        <v>59650.521200000003</v>
      </c>
      <c r="J28" s="342"/>
      <c r="K28" s="173"/>
      <c r="L28" s="204"/>
    </row>
    <row r="29" spans="1:12" ht="14.1" customHeight="1">
      <c r="A29" s="24"/>
      <c r="B29" s="175"/>
      <c r="C29" s="231" t="s">
        <v>26</v>
      </c>
      <c r="D29" s="271">
        <v>38555</v>
      </c>
      <c r="E29" s="302">
        <v>414</v>
      </c>
      <c r="F29" s="302">
        <v>38065.285300000003</v>
      </c>
      <c r="G29" s="302">
        <v>1883</v>
      </c>
      <c r="H29" s="302">
        <f>D29-F29+G29</f>
        <v>2372.7146999999968</v>
      </c>
      <c r="I29" s="349">
        <v>39925.221899999997</v>
      </c>
      <c r="J29" s="342"/>
      <c r="K29" s="173"/>
      <c r="L29" s="204"/>
    </row>
    <row r="30" spans="1:12" ht="14.1" customHeight="1">
      <c r="A30" s="24"/>
      <c r="B30" s="175"/>
      <c r="C30" s="231" t="s">
        <v>74</v>
      </c>
      <c r="D30" s="271">
        <v>19157</v>
      </c>
      <c r="E30" s="302">
        <v>221</v>
      </c>
      <c r="F30" s="302">
        <f>SUM(G26:G29)</f>
        <v>12702</v>
      </c>
      <c r="G30" s="302"/>
      <c r="H30" s="302">
        <f>D30-F30</f>
        <v>6455</v>
      </c>
      <c r="I30" s="349"/>
      <c r="J30" s="342"/>
      <c r="K30" s="173"/>
      <c r="L30" s="204"/>
    </row>
    <row r="31" spans="1:12" ht="14.1" customHeight="1">
      <c r="A31" s="25"/>
      <c r="B31" s="174"/>
      <c r="C31" s="230" t="s">
        <v>19</v>
      </c>
      <c r="D31" s="270">
        <v>38109</v>
      </c>
      <c r="E31" s="313">
        <v>606</v>
      </c>
      <c r="F31" s="313">
        <v>22201.7873</v>
      </c>
      <c r="G31" s="313"/>
      <c r="H31" s="313">
        <f>D31-F31</f>
        <v>15907.2127</v>
      </c>
      <c r="I31" s="348">
        <v>25542.691999999999</v>
      </c>
      <c r="J31" s="341"/>
      <c r="K31" s="173"/>
      <c r="L31" s="204"/>
    </row>
    <row r="32" spans="1:12" ht="14.1" customHeight="1">
      <c r="A32" s="25"/>
      <c r="B32" s="174"/>
      <c r="C32" s="230" t="s">
        <v>75</v>
      </c>
      <c r="D32" s="270">
        <f>D33+D34</f>
        <v>28273</v>
      </c>
      <c r="E32" s="313">
        <v>40</v>
      </c>
      <c r="F32" s="313">
        <f>F33+F34</f>
        <v>31238.2268</v>
      </c>
      <c r="G32" s="313"/>
      <c r="H32" s="313">
        <f>H33+H34</f>
        <v>-1501.2268000000004</v>
      </c>
      <c r="I32" s="348">
        <f>I33</f>
        <v>22317.943800000001</v>
      </c>
      <c r="J32" s="341"/>
      <c r="K32" s="173"/>
      <c r="L32" s="204"/>
    </row>
    <row r="33" spans="1:12" ht="14.1" customHeight="1">
      <c r="A33" s="24"/>
      <c r="B33" s="175"/>
      <c r="C33" s="231" t="s">
        <v>10</v>
      </c>
      <c r="D33" s="271">
        <v>25929</v>
      </c>
      <c r="E33" s="302">
        <v>18</v>
      </c>
      <c r="F33" s="302">
        <f>31238.2268-G33</f>
        <v>29774.2268</v>
      </c>
      <c r="G33" s="302">
        <v>1464</v>
      </c>
      <c r="H33" s="302">
        <f>D33-F33+G33</f>
        <v>-2381.2268000000004</v>
      </c>
      <c r="I33" s="349">
        <v>22317.943800000001</v>
      </c>
      <c r="J33" s="342"/>
      <c r="K33" s="173"/>
      <c r="L33" s="204"/>
    </row>
    <row r="34" spans="1:12" ht="14.1" customHeight="1" thickBot="1">
      <c r="A34" s="24"/>
      <c r="B34" s="175"/>
      <c r="C34" s="232" t="s">
        <v>76</v>
      </c>
      <c r="D34" s="272">
        <v>2344</v>
      </c>
      <c r="E34" s="303">
        <v>22</v>
      </c>
      <c r="F34" s="303">
        <f>G33</f>
        <v>1464</v>
      </c>
      <c r="G34" s="303"/>
      <c r="H34" s="303">
        <f t="shared" ref="H34:H39" si="0">D34-F34</f>
        <v>880</v>
      </c>
      <c r="I34" s="350"/>
      <c r="J34" s="342"/>
      <c r="K34" s="173"/>
      <c r="L34" s="204"/>
    </row>
    <row r="35" spans="1:12" ht="15.75" customHeight="1" thickBot="1">
      <c r="B35" s="162"/>
      <c r="C35" s="233" t="s">
        <v>95</v>
      </c>
      <c r="D35" s="273">
        <v>4000</v>
      </c>
      <c r="E35" s="304">
        <v>13</v>
      </c>
      <c r="F35" s="304">
        <v>1779.9579000000001</v>
      </c>
      <c r="G35" s="304"/>
      <c r="H35" s="304">
        <f>D35-F35</f>
        <v>2220.0420999999997</v>
      </c>
      <c r="I35" s="351"/>
      <c r="J35" s="339"/>
      <c r="K35" s="173"/>
      <c r="L35" s="204"/>
    </row>
    <row r="36" spans="1:12" ht="14.1" customHeight="1" thickBot="1">
      <c r="B36" s="162"/>
      <c r="C36" s="233" t="s">
        <v>13</v>
      </c>
      <c r="D36" s="273">
        <v>513</v>
      </c>
      <c r="E36" s="304"/>
      <c r="F36" s="304">
        <v>179.95310000000001</v>
      </c>
      <c r="G36" s="304"/>
      <c r="H36" s="304">
        <f t="shared" si="0"/>
        <v>333.04689999999999</v>
      </c>
      <c r="I36" s="351">
        <v>3840</v>
      </c>
      <c r="J36" s="339"/>
      <c r="K36" s="173"/>
      <c r="L36" s="204"/>
    </row>
    <row r="37" spans="1:12" ht="17.25" customHeight="1" thickBot="1">
      <c r="B37" s="162"/>
      <c r="C37" s="233" t="s">
        <v>62</v>
      </c>
      <c r="D37" s="273">
        <v>3000</v>
      </c>
      <c r="E37" s="304">
        <v>5</v>
      </c>
      <c r="F37" s="304">
        <v>616</v>
      </c>
      <c r="G37" s="304"/>
      <c r="H37" s="304">
        <f t="shared" si="0"/>
        <v>2384</v>
      </c>
      <c r="I37" s="351"/>
      <c r="J37" s="339"/>
      <c r="K37" s="173"/>
      <c r="L37" s="204"/>
    </row>
    <row r="38" spans="1:12" ht="17.25" customHeight="1" thickBot="1">
      <c r="B38" s="162"/>
      <c r="C38" s="233" t="s">
        <v>84</v>
      </c>
      <c r="D38" s="273">
        <v>7000</v>
      </c>
      <c r="E38" s="304"/>
      <c r="F38" s="304">
        <v>7000</v>
      </c>
      <c r="G38" s="304"/>
      <c r="H38" s="304">
        <f t="shared" si="0"/>
        <v>0</v>
      </c>
      <c r="I38" s="351">
        <v>659</v>
      </c>
      <c r="J38" s="339"/>
      <c r="K38" s="173"/>
      <c r="L38" s="204"/>
    </row>
    <row r="39" spans="1:12" ht="17.25" customHeight="1" thickBot="1">
      <c r="B39" s="162"/>
      <c r="C39" s="233" t="s">
        <v>68</v>
      </c>
      <c r="D39" s="273">
        <v>200</v>
      </c>
      <c r="E39" s="304"/>
      <c r="F39" s="304"/>
      <c r="G39" s="304"/>
      <c r="H39" s="304">
        <f t="shared" si="0"/>
        <v>200</v>
      </c>
      <c r="I39" s="351"/>
      <c r="J39" s="339"/>
      <c r="K39" s="173"/>
      <c r="L39" s="204"/>
    </row>
    <row r="40" spans="1:12" ht="14.1" customHeight="1" thickBot="1">
      <c r="B40" s="162"/>
      <c r="C40" s="199" t="s">
        <v>14</v>
      </c>
      <c r="D40" s="273"/>
      <c r="E40" s="304"/>
      <c r="F40" s="304">
        <v>217</v>
      </c>
      <c r="G40" s="304"/>
      <c r="H40" s="304">
        <f>D40-F40</f>
        <v>-217</v>
      </c>
      <c r="I40" s="351">
        <v>297</v>
      </c>
      <c r="J40" s="339"/>
      <c r="K40" s="173"/>
      <c r="L40" s="204"/>
    </row>
    <row r="41" spans="1:12" ht="16.5" customHeight="1" thickBot="1">
      <c r="B41" s="162"/>
      <c r="C41" s="246" t="s">
        <v>9</v>
      </c>
      <c r="D41" s="266">
        <f>D21+D24+D35+D36+D37+D38+D39+D40</f>
        <v>458735</v>
      </c>
      <c r="E41" s="334">
        <f>E21+E24+E35+E36+E37+E38+E39+E40</f>
        <v>4762</v>
      </c>
      <c r="F41" s="334">
        <f>F21+F24+F35+F36+F37+F38+F39+F40</f>
        <v>393808.61014999996</v>
      </c>
      <c r="G41" s="334"/>
      <c r="H41" s="334">
        <f>H21+H24+H35+H36+H37+H38+H39+H40</f>
        <v>66390.389849999992</v>
      </c>
      <c r="I41" s="336">
        <f>I21+I24+I35+I36+I37+I38+I39+I40</f>
        <v>353454.27529999998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96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3" t="s">
        <v>102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79" t="s">
        <v>1</v>
      </c>
      <c r="C49" s="380"/>
      <c r="D49" s="380"/>
      <c r="E49" s="380"/>
      <c r="F49" s="380"/>
      <c r="G49" s="380"/>
      <c r="H49" s="380"/>
      <c r="I49" s="380"/>
      <c r="J49" s="380"/>
      <c r="K49" s="381"/>
      <c r="L49" s="343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369" t="s">
        <v>2</v>
      </c>
      <c r="D51" s="370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76" t="s">
        <v>8</v>
      </c>
      <c r="C57" s="377"/>
      <c r="D57" s="377"/>
      <c r="E57" s="377"/>
      <c r="F57" s="377"/>
      <c r="G57" s="377"/>
      <c r="H57" s="377"/>
      <c r="I57" s="377"/>
      <c r="J57" s="377"/>
      <c r="K57" s="378"/>
      <c r="L57" s="343"/>
    </row>
    <row r="58" spans="2:12" s="3" customFormat="1" ht="48" customHeight="1" thickBot="1">
      <c r="B58" s="188"/>
      <c r="C58" s="244" t="s">
        <v>20</v>
      </c>
      <c r="D58" s="316" t="s">
        <v>21</v>
      </c>
      <c r="E58" s="292" t="str">
        <f>E20</f>
        <v>LANDET KVANTUM UKE 40</v>
      </c>
      <c r="F58" s="292" t="str">
        <f>F20</f>
        <v>LANDET KVANTUM T.O.M UKE 40</v>
      </c>
      <c r="G58" s="292" t="str">
        <f>H20</f>
        <v>RESTKVOTER</v>
      </c>
      <c r="H58" s="293" t="str">
        <f>I20</f>
        <v>LANDET KVANTUM T.O.M. UKE 40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86"/>
      <c r="E59" s="314">
        <v>127</v>
      </c>
      <c r="F59" s="314">
        <v>1201</v>
      </c>
      <c r="G59" s="389"/>
      <c r="H59" s="361">
        <v>1044</v>
      </c>
      <c r="I59" s="208"/>
      <c r="J59" s="208"/>
      <c r="K59" s="286"/>
      <c r="L59" s="144"/>
    </row>
    <row r="60" spans="2:12" ht="14.1" customHeight="1">
      <c r="B60" s="191"/>
      <c r="C60" s="193" t="s">
        <v>35</v>
      </c>
      <c r="D60" s="387"/>
      <c r="E60" s="311">
        <v>1</v>
      </c>
      <c r="F60" s="311">
        <v>892</v>
      </c>
      <c r="G60" s="390"/>
      <c r="H60" s="396">
        <v>1353</v>
      </c>
      <c r="I60" s="208"/>
      <c r="J60" s="208"/>
      <c r="K60" s="286"/>
      <c r="L60" s="144"/>
    </row>
    <row r="61" spans="2:12" ht="14.1" customHeight="1" thickBot="1">
      <c r="B61" s="191"/>
      <c r="C61" s="194" t="s">
        <v>39</v>
      </c>
      <c r="D61" s="388"/>
      <c r="E61" s="310">
        <v>1</v>
      </c>
      <c r="F61" s="310">
        <v>116</v>
      </c>
      <c r="G61" s="391"/>
      <c r="H61" s="330">
        <v>63</v>
      </c>
      <c r="I61" s="208"/>
      <c r="J61" s="208"/>
      <c r="K61" s="286"/>
      <c r="L61" s="144"/>
    </row>
    <row r="62" spans="2:12" s="122" customFormat="1" ht="15.6" customHeight="1">
      <c r="B62" s="209"/>
      <c r="C62" s="195" t="s">
        <v>69</v>
      </c>
      <c r="D62" s="317">
        <v>5500</v>
      </c>
      <c r="E62" s="311">
        <f>SUM(E63:E65)</f>
        <v>4</v>
      </c>
      <c r="F62" s="311">
        <f>F63+F64+F65</f>
        <v>5643.7254000000003</v>
      </c>
      <c r="G62" s="311">
        <f>D62-F62</f>
        <v>-143.72540000000026</v>
      </c>
      <c r="H62" s="396">
        <f>H63+H64+H65</f>
        <v>4799.7815000000001</v>
      </c>
      <c r="I62" s="210"/>
      <c r="J62" s="210"/>
      <c r="K62" s="286"/>
      <c r="L62" s="144"/>
    </row>
    <row r="63" spans="2:12" s="24" customFormat="1" ht="14.1" customHeight="1">
      <c r="B63" s="196"/>
      <c r="C63" s="197" t="s">
        <v>40</v>
      </c>
      <c r="D63" s="318"/>
      <c r="E63" s="302"/>
      <c r="F63" s="302">
        <v>2384.1696000000002</v>
      </c>
      <c r="G63" s="302"/>
      <c r="H63" s="349">
        <v>2185.7269999999999</v>
      </c>
      <c r="I63" s="198"/>
      <c r="J63" s="198"/>
      <c r="K63" s="286"/>
      <c r="L63" s="144"/>
    </row>
    <row r="64" spans="2:12" s="24" customFormat="1" ht="14.1" customHeight="1">
      <c r="B64" s="196"/>
      <c r="C64" s="197" t="s">
        <v>41</v>
      </c>
      <c r="D64" s="318"/>
      <c r="E64" s="302">
        <v>3</v>
      </c>
      <c r="F64" s="302">
        <v>2411.8157000000001</v>
      </c>
      <c r="G64" s="302"/>
      <c r="H64" s="349">
        <v>1885.8339000000001</v>
      </c>
      <c r="I64" s="235"/>
      <c r="J64" s="235"/>
      <c r="K64" s="286"/>
      <c r="L64" s="144"/>
    </row>
    <row r="65" spans="2:12" s="24" customFormat="1" ht="14.1" customHeight="1" thickBot="1">
      <c r="B65" s="196"/>
      <c r="C65" s="197" t="s">
        <v>42</v>
      </c>
      <c r="D65" s="318"/>
      <c r="E65" s="302">
        <v>1</v>
      </c>
      <c r="F65" s="302">
        <v>847.74009999999998</v>
      </c>
      <c r="G65" s="302"/>
      <c r="H65" s="349">
        <v>728.22059999999999</v>
      </c>
      <c r="I65" s="235"/>
      <c r="J65" s="235"/>
      <c r="K65" s="286"/>
      <c r="L65" s="144"/>
    </row>
    <row r="66" spans="2:12" ht="14.1" customHeight="1" thickBot="1">
      <c r="B66" s="162"/>
      <c r="C66" s="199" t="s">
        <v>43</v>
      </c>
      <c r="D66" s="255">
        <v>200</v>
      </c>
      <c r="E66" s="307"/>
      <c r="F66" s="307">
        <v>1</v>
      </c>
      <c r="G66" s="307">
        <f>D66-F66</f>
        <v>199</v>
      </c>
      <c r="H66" s="331">
        <v>241.11600000000001</v>
      </c>
      <c r="I66" s="204"/>
      <c r="J66" s="204"/>
      <c r="K66" s="286"/>
      <c r="L66" s="144"/>
    </row>
    <row r="67" spans="2:12" ht="14.1" customHeight="1" thickBot="1">
      <c r="B67" s="162"/>
      <c r="C67" s="199" t="s">
        <v>14</v>
      </c>
      <c r="D67" s="255"/>
      <c r="E67" s="307">
        <v>24</v>
      </c>
      <c r="F67" s="307">
        <v>244</v>
      </c>
      <c r="G67" s="307"/>
      <c r="H67" s="331">
        <v>200.33759999999984</v>
      </c>
      <c r="I67" s="204"/>
      <c r="J67" s="204"/>
      <c r="K67" s="286"/>
      <c r="L67" s="144"/>
    </row>
    <row r="68" spans="2:12" s="3" customFormat="1" ht="16.5" customHeight="1" thickBot="1">
      <c r="B68" s="160"/>
      <c r="C68" s="246" t="s">
        <v>9</v>
      </c>
      <c r="D68" s="266">
        <v>9675</v>
      </c>
      <c r="E68" s="334">
        <f>E59+E60+E61+E62+E66+E67</f>
        <v>157</v>
      </c>
      <c r="F68" s="334">
        <f>F59+F60+F61+F62+F66+F67</f>
        <v>8097.7254000000003</v>
      </c>
      <c r="G68" s="334">
        <f>D68-F68</f>
        <v>1577.2745999999997</v>
      </c>
      <c r="H68" s="336">
        <f>H59+H60+H61+H62+H66+H67</f>
        <v>7701.2350999999999</v>
      </c>
      <c r="I68" s="225"/>
      <c r="J68" s="225"/>
      <c r="K68" s="286"/>
      <c r="L68" s="144"/>
    </row>
    <row r="69" spans="2:12" s="3" customFormat="1" ht="19.149999999999999" customHeight="1" thickBot="1">
      <c r="B69" s="205"/>
      <c r="C69" s="392"/>
      <c r="D69" s="392"/>
      <c r="E69" s="392"/>
      <c r="F69" s="397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79" t="s">
        <v>1</v>
      </c>
      <c r="C74" s="380"/>
      <c r="D74" s="380"/>
      <c r="E74" s="380"/>
      <c r="F74" s="380"/>
      <c r="G74" s="380"/>
      <c r="H74" s="380"/>
      <c r="I74" s="380"/>
      <c r="J74" s="380"/>
      <c r="K74" s="381"/>
      <c r="L74" s="343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74" t="s">
        <v>2</v>
      </c>
      <c r="D76" s="375"/>
      <c r="E76" s="374" t="s">
        <v>21</v>
      </c>
      <c r="F76" s="382"/>
      <c r="G76" s="374" t="s">
        <v>22</v>
      </c>
      <c r="H76" s="375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83" t="s">
        <v>5</v>
      </c>
      <c r="F77" s="223">
        <v>33148</v>
      </c>
      <c r="G77" s="282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82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84"/>
      <c r="G79" s="282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83" t="s">
        <v>8</v>
      </c>
      <c r="C84" s="384"/>
      <c r="D84" s="384"/>
      <c r="E84" s="384"/>
      <c r="F84" s="384"/>
      <c r="G84" s="384"/>
      <c r="H84" s="384"/>
      <c r="I84" s="384"/>
      <c r="J84" s="384"/>
      <c r="K84" s="385"/>
      <c r="L84" s="343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4" t="s">
        <v>20</v>
      </c>
      <c r="D86" s="245" t="s">
        <v>21</v>
      </c>
      <c r="E86" s="292" t="str">
        <f>E20</f>
        <v>LANDET KVANTUM UKE 40</v>
      </c>
      <c r="F86" s="292" t="str">
        <f>F20</f>
        <v>LANDET KVANTUM T.O.M UKE 40</v>
      </c>
      <c r="G86" s="292" t="str">
        <f>H20</f>
        <v>RESTKVOTER</v>
      </c>
      <c r="H86" s="293" t="str">
        <f>I20</f>
        <v>LANDET KVANTUM T.O.M. UKE 40 2013</v>
      </c>
      <c r="I86" s="6"/>
      <c r="J86" s="161"/>
      <c r="K86" s="10"/>
      <c r="L86" s="161"/>
    </row>
    <row r="87" spans="1:12" ht="14.1" customHeight="1">
      <c r="B87" s="9"/>
      <c r="C87" s="192" t="s">
        <v>17</v>
      </c>
      <c r="D87" s="314">
        <f>D89+D88</f>
        <v>33148</v>
      </c>
      <c r="E87" s="314">
        <f>E89+E88</f>
        <v>934</v>
      </c>
      <c r="F87" s="314">
        <f>F88+F89</f>
        <v>22212.5789</v>
      </c>
      <c r="G87" s="314">
        <f>G88+G89</f>
        <v>10935.4211</v>
      </c>
      <c r="H87" s="361">
        <f>H88+H89</f>
        <v>26288.086599999999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305">
        <v>32398</v>
      </c>
      <c r="E88" s="305">
        <v>934</v>
      </c>
      <c r="F88" s="305">
        <v>21556.0713</v>
      </c>
      <c r="G88" s="305">
        <f>D88-F88</f>
        <v>10841.9287</v>
      </c>
      <c r="H88" s="328">
        <v>26012.086599999999</v>
      </c>
      <c r="I88" s="204"/>
      <c r="J88" s="204"/>
      <c r="K88" s="173"/>
      <c r="L88" s="204"/>
    </row>
    <row r="89" spans="1:12" ht="15.75" thickBot="1">
      <c r="B89" s="9"/>
      <c r="C89" s="240" t="s">
        <v>11</v>
      </c>
      <c r="D89" s="306">
        <v>750</v>
      </c>
      <c r="E89" s="306"/>
      <c r="F89" s="306">
        <v>656.50760000000002</v>
      </c>
      <c r="G89" s="306">
        <f>D89-F89</f>
        <v>93.492399999999975</v>
      </c>
      <c r="H89" s="329">
        <v>276</v>
      </c>
      <c r="I89" s="204"/>
      <c r="J89" s="204"/>
      <c r="K89" s="173"/>
      <c r="L89" s="204"/>
    </row>
    <row r="90" spans="1:12" ht="14.1" customHeight="1">
      <c r="B90" s="2"/>
      <c r="C90" s="192" t="s">
        <v>18</v>
      </c>
      <c r="D90" s="254">
        <f>D91+D97+D98</f>
        <v>54083</v>
      </c>
      <c r="E90" s="314">
        <f>E91+E97+E98</f>
        <v>822</v>
      </c>
      <c r="F90" s="314">
        <f>F91+F97+F98</f>
        <v>45336.768000000004</v>
      </c>
      <c r="G90" s="314">
        <f>G91+G97+G98</f>
        <v>8453.232</v>
      </c>
      <c r="H90" s="361">
        <f>H91+H97+H98</f>
        <v>47553.179600000003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57">
        <f>D92+D93+D94+D95+D96</f>
        <v>40021</v>
      </c>
      <c r="E91" s="315">
        <f>E92+E93+E95+E96</f>
        <v>630</v>
      </c>
      <c r="F91" s="315">
        <f>F92+F93+F95+F96</f>
        <v>38044.7736</v>
      </c>
      <c r="G91" s="315">
        <f>G92+G93+G94+G95+G96</f>
        <v>1683.2264000000005</v>
      </c>
      <c r="H91" s="333">
        <f>H92+H93+H95+H96</f>
        <v>38658.191100000004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18">
        <v>9029</v>
      </c>
      <c r="E92" s="326">
        <v>219</v>
      </c>
      <c r="F92" s="326">
        <v>7227.241</v>
      </c>
      <c r="G92" s="326">
        <f>D92-F92</f>
        <v>1801.759</v>
      </c>
      <c r="H92" s="335">
        <v>7238.1085000000003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18">
        <v>8324</v>
      </c>
      <c r="E93" s="326">
        <v>120</v>
      </c>
      <c r="F93" s="326">
        <v>9872.5401999999995</v>
      </c>
      <c r="G93" s="326">
        <f t="shared" ref="G93:G99" si="1">D93-F93</f>
        <v>-1548.5401999999995</v>
      </c>
      <c r="H93" s="335">
        <v>7713.8334000000004</v>
      </c>
      <c r="I93" s="204"/>
      <c r="J93" s="204"/>
      <c r="K93" s="173"/>
      <c r="L93" s="204"/>
    </row>
    <row r="94" spans="1:12" ht="15">
      <c r="A94" s="24"/>
      <c r="B94" s="175"/>
      <c r="C94" s="241" t="s">
        <v>80</v>
      </c>
      <c r="D94" s="318">
        <v>4338</v>
      </c>
      <c r="E94" s="326">
        <v>55</v>
      </c>
      <c r="F94" s="326">
        <v>293</v>
      </c>
      <c r="G94" s="326">
        <f>D94-F94</f>
        <v>4045</v>
      </c>
      <c r="H94" s="335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18">
        <v>11806</v>
      </c>
      <c r="E95" s="326">
        <v>120</v>
      </c>
      <c r="F95" s="326">
        <v>12862.3225</v>
      </c>
      <c r="G95" s="326">
        <f t="shared" si="1"/>
        <v>-1056.3225000000002</v>
      </c>
      <c r="H95" s="335">
        <v>14432.391299999999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18">
        <v>6524</v>
      </c>
      <c r="E96" s="326">
        <v>171</v>
      </c>
      <c r="F96" s="326">
        <v>8082.6698999999999</v>
      </c>
      <c r="G96" s="326">
        <f t="shared" si="1"/>
        <v>-1558.6698999999999</v>
      </c>
      <c r="H96" s="335">
        <v>9273.8579000000009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57">
        <v>9735</v>
      </c>
      <c r="E97" s="315">
        <v>143</v>
      </c>
      <c r="F97" s="315">
        <v>5705.4013999999997</v>
      </c>
      <c r="G97" s="315">
        <f t="shared" si="1"/>
        <v>4029.5986000000003</v>
      </c>
      <c r="H97" s="333">
        <v>7163.4197000000004</v>
      </c>
      <c r="I97" s="204"/>
      <c r="J97" s="204"/>
      <c r="K97" s="173"/>
      <c r="L97" s="204"/>
    </row>
    <row r="98" spans="1:12" ht="15.75" thickBot="1">
      <c r="B98" s="22"/>
      <c r="C98" s="243" t="s">
        <v>71</v>
      </c>
      <c r="D98" s="258">
        <v>4327</v>
      </c>
      <c r="E98" s="309">
        <v>49</v>
      </c>
      <c r="F98" s="309">
        <v>1586.5930000000001</v>
      </c>
      <c r="G98" s="309">
        <f t="shared" si="1"/>
        <v>2740.4070000000002</v>
      </c>
      <c r="H98" s="363">
        <v>1731.5688</v>
      </c>
      <c r="I98" s="204"/>
      <c r="J98" s="204"/>
      <c r="K98" s="173"/>
      <c r="L98" s="204"/>
    </row>
    <row r="99" spans="1:12" ht="15.75" thickBot="1">
      <c r="B99" s="9"/>
      <c r="C99" s="199" t="s">
        <v>13</v>
      </c>
      <c r="D99" s="255">
        <v>584</v>
      </c>
      <c r="E99" s="307"/>
      <c r="F99" s="307">
        <v>63.131900000000002</v>
      </c>
      <c r="G99" s="307">
        <f t="shared" si="1"/>
        <v>520.86810000000003</v>
      </c>
      <c r="H99" s="331">
        <v>1384</v>
      </c>
      <c r="I99" s="204"/>
      <c r="J99" s="204"/>
      <c r="K99" s="173"/>
      <c r="L99" s="204"/>
    </row>
    <row r="100" spans="1:12" ht="18" customHeight="1" thickBot="1">
      <c r="B100" s="9"/>
      <c r="C100" s="199" t="s">
        <v>97</v>
      </c>
      <c r="D100" s="255">
        <v>300</v>
      </c>
      <c r="E100" s="307"/>
      <c r="F100" s="307">
        <v>300</v>
      </c>
      <c r="G100" s="307">
        <f>D100-F100</f>
        <v>0</v>
      </c>
      <c r="H100" s="331">
        <v>53</v>
      </c>
      <c r="I100" s="204"/>
      <c r="J100" s="204"/>
      <c r="K100" s="173"/>
      <c r="L100" s="204"/>
    </row>
    <row r="101" spans="1:12" ht="15.75" thickBot="1">
      <c r="B101" s="9"/>
      <c r="C101" s="199" t="s">
        <v>14</v>
      </c>
      <c r="D101" s="255"/>
      <c r="E101" s="307">
        <v>89</v>
      </c>
      <c r="F101" s="307">
        <v>117</v>
      </c>
      <c r="G101" s="307"/>
      <c r="H101" s="331">
        <v>129</v>
      </c>
      <c r="I101" s="204"/>
      <c r="J101" s="204"/>
      <c r="K101" s="173"/>
      <c r="L101" s="204"/>
    </row>
    <row r="102" spans="1:12" ht="16.5" thickBot="1">
      <c r="B102" s="9"/>
      <c r="C102" s="246" t="s">
        <v>9</v>
      </c>
      <c r="D102" s="266">
        <f>D87+D90+D99+D100+D101</f>
        <v>88115</v>
      </c>
      <c r="E102" s="334">
        <f>E87+E90+E99+E100+E101</f>
        <v>1845</v>
      </c>
      <c r="F102" s="334">
        <f>F87+F90+F99+F100+F101</f>
        <v>68029.478799999997</v>
      </c>
      <c r="G102" s="334">
        <f>G87+G90+G99+G100+G101</f>
        <v>19909.521199999999</v>
      </c>
      <c r="H102" s="336">
        <f>H87+H90+H99+H100+H101</f>
        <v>75407.266199999998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7"/>
      <c r="E103" s="247"/>
      <c r="F103" s="248"/>
      <c r="G103" s="248"/>
      <c r="H103" s="249"/>
      <c r="I103" s="126"/>
      <c r="J103" s="211"/>
      <c r="K103" s="17"/>
      <c r="L103" s="168"/>
    </row>
    <row r="104" spans="1:12" ht="13.5" customHeight="1">
      <c r="B104" s="15"/>
      <c r="C104" s="45" t="s">
        <v>101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3" t="s">
        <v>104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79" t="s">
        <v>1</v>
      </c>
      <c r="C110" s="380"/>
      <c r="D110" s="380"/>
      <c r="E110" s="380"/>
      <c r="F110" s="380"/>
      <c r="G110" s="380"/>
      <c r="H110" s="380"/>
      <c r="I110" s="380"/>
      <c r="J110" s="380"/>
      <c r="K110" s="381"/>
      <c r="L110" s="343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74" t="s">
        <v>2</v>
      </c>
      <c r="D112" s="375"/>
      <c r="E112" s="374" t="s">
        <v>21</v>
      </c>
      <c r="F112" s="375"/>
      <c r="G112" s="374" t="s">
        <v>22</v>
      </c>
      <c r="H112" s="375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86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76" t="s">
        <v>8</v>
      </c>
      <c r="C119" s="377"/>
      <c r="D119" s="377"/>
      <c r="E119" s="377"/>
      <c r="F119" s="377"/>
      <c r="G119" s="377"/>
      <c r="H119" s="377"/>
      <c r="I119" s="377"/>
      <c r="J119" s="377"/>
      <c r="K119" s="378"/>
      <c r="L119" s="343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4" t="s">
        <v>20</v>
      </c>
      <c r="D121" s="316" t="s">
        <v>21</v>
      </c>
      <c r="E121" s="285" t="str">
        <f>E20</f>
        <v>LANDET KVANTUM UKE 40</v>
      </c>
      <c r="F121" s="292" t="str">
        <f>F20</f>
        <v>LANDET KVANTUM T.O.M UKE 40</v>
      </c>
      <c r="G121" s="292" t="str">
        <f>H20</f>
        <v>RESTKVOTER</v>
      </c>
      <c r="H121" s="293" t="str">
        <f>I20</f>
        <v>LANDET KVANTUM T.O.M. UKE 40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74">
        <f>D123+D124+D125</f>
        <v>37000</v>
      </c>
      <c r="E122" s="321">
        <f>E123+E124+E125</f>
        <v>496</v>
      </c>
      <c r="F122" s="321">
        <f>F123+F124+F125</f>
        <v>35814.422099999996</v>
      </c>
      <c r="G122" s="321">
        <f>G123+G124+G125</f>
        <v>1185.5779000000011</v>
      </c>
      <c r="H122" s="361">
        <f>H123+H124+H125</f>
        <v>34384.539199999999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75">
        <v>29600</v>
      </c>
      <c r="E123" s="319">
        <v>496</v>
      </c>
      <c r="F123" s="319">
        <v>30047.725699999999</v>
      </c>
      <c r="G123" s="319">
        <f>D123-F123</f>
        <v>-447.72569999999905</v>
      </c>
      <c r="H123" s="328">
        <v>28084.406999999999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75">
        <v>6900</v>
      </c>
      <c r="E124" s="319"/>
      <c r="F124" s="319">
        <v>5766.6963999999998</v>
      </c>
      <c r="G124" s="319">
        <f>D124-F124</f>
        <v>1133.3036000000002</v>
      </c>
      <c r="H124" s="328">
        <v>6300.1322</v>
      </c>
      <c r="I124" s="43"/>
      <c r="J124" s="204"/>
      <c r="K124" s="173"/>
      <c r="L124" s="204"/>
    </row>
    <row r="125" spans="2:12" ht="15.75" thickBot="1">
      <c r="B125" s="9"/>
      <c r="C125" s="240" t="s">
        <v>46</v>
      </c>
      <c r="D125" s="276">
        <v>500</v>
      </c>
      <c r="E125" s="323"/>
      <c r="F125" s="323"/>
      <c r="G125" s="323">
        <f>D125-F125</f>
        <v>500</v>
      </c>
      <c r="H125" s="329"/>
      <c r="I125" s="43"/>
      <c r="J125" s="204"/>
      <c r="K125" s="173"/>
      <c r="L125" s="204"/>
    </row>
    <row r="126" spans="2:12" s="122" customFormat="1" ht="15.75" thickBot="1">
      <c r="B126" s="124"/>
      <c r="C126" s="51" t="s">
        <v>45</v>
      </c>
      <c r="D126" s="277">
        <v>25000</v>
      </c>
      <c r="E126" s="322">
        <v>226</v>
      </c>
      <c r="F126" s="322">
        <v>27550.3632</v>
      </c>
      <c r="G126" s="322">
        <f>D126-F126</f>
        <v>-2550.3631999999998</v>
      </c>
      <c r="H126" s="330">
        <v>32142.567199999998</v>
      </c>
      <c r="I126" s="125"/>
      <c r="J126" s="125"/>
      <c r="K126" s="173"/>
      <c r="L126" s="204"/>
    </row>
    <row r="127" spans="2:12" s="86" customFormat="1" ht="15.75" thickBot="1">
      <c r="B127" s="9"/>
      <c r="C127" s="199" t="s">
        <v>18</v>
      </c>
      <c r="D127" s="278">
        <f>D128+D133+D136</f>
        <v>38000</v>
      </c>
      <c r="E127" s="325">
        <f>E128+E133+E136</f>
        <v>805.54289999999901</v>
      </c>
      <c r="F127" s="325">
        <f>F136+F133+F128</f>
        <v>34120.064400000003</v>
      </c>
      <c r="G127" s="325">
        <f>D127-F127</f>
        <v>3879.9355999999971</v>
      </c>
      <c r="H127" s="331">
        <f>H133+H136+H128</f>
        <v>29902.0101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79">
        <f>D129+D130+D131+D132</f>
        <v>28500</v>
      </c>
      <c r="E128" s="324">
        <f>E129+E130+E131+E132</f>
        <v>725.54289999999901</v>
      </c>
      <c r="F128" s="324">
        <f>F129+F130+F132+F131</f>
        <v>26012.518400000001</v>
      </c>
      <c r="G128" s="324">
        <f>G129+G130+G131+G132</f>
        <v>2487.4816000000001</v>
      </c>
      <c r="H128" s="332">
        <f>H129+H130+H131+H132</f>
        <v>22405.353999999999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81">
        <v>8065</v>
      </c>
      <c r="E129" s="327">
        <v>150.10240000000022</v>
      </c>
      <c r="F129" s="327">
        <v>3231.5068000000001</v>
      </c>
      <c r="G129" s="327">
        <f t="shared" ref="G129:G134" si="2">D129-F129</f>
        <v>4833.4931999999999</v>
      </c>
      <c r="H129" s="335">
        <v>3844.5918999999999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81">
        <v>7410</v>
      </c>
      <c r="E130" s="327">
        <v>154.35539999999946</v>
      </c>
      <c r="F130" s="327">
        <v>7864.2197999999999</v>
      </c>
      <c r="G130" s="327">
        <f t="shared" si="2"/>
        <v>-454.21979999999985</v>
      </c>
      <c r="H130" s="335">
        <v>7891.4053000000004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81">
        <v>7382</v>
      </c>
      <c r="E131" s="327">
        <v>364.82829999999922</v>
      </c>
      <c r="F131" s="327">
        <v>8581.7975999999999</v>
      </c>
      <c r="G131" s="327">
        <f t="shared" si="2"/>
        <v>-1199.7975999999999</v>
      </c>
      <c r="H131" s="335">
        <v>5465.9683999999997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81">
        <v>5643</v>
      </c>
      <c r="E132" s="327">
        <v>56.256800000000112</v>
      </c>
      <c r="F132" s="327">
        <v>6334.9942000000001</v>
      </c>
      <c r="G132" s="327">
        <f t="shared" si="2"/>
        <v>-691.99420000000009</v>
      </c>
      <c r="H132" s="335">
        <v>5203.3883999999998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80">
        <f>D134+D135</f>
        <v>4180</v>
      </c>
      <c r="E133" s="320">
        <f>E134</f>
        <v>7</v>
      </c>
      <c r="F133" s="320">
        <f>F135+F134</f>
        <v>4378.9525999999996</v>
      </c>
      <c r="G133" s="320">
        <f t="shared" si="2"/>
        <v>-198.95259999999962</v>
      </c>
      <c r="H133" s="333">
        <f>H134+H135</f>
        <v>3511.8076000000001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56">
        <v>3680</v>
      </c>
      <c r="E134" s="308">
        <v>7</v>
      </c>
      <c r="F134" s="308">
        <v>4378.9525999999996</v>
      </c>
      <c r="G134" s="308">
        <f t="shared" si="2"/>
        <v>-698.95259999999962</v>
      </c>
      <c r="H134" s="362">
        <v>3511.8076000000001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56">
        <v>500</v>
      </c>
      <c r="E135" s="308"/>
      <c r="F135" s="308"/>
      <c r="G135" s="308"/>
      <c r="H135" s="362"/>
      <c r="I135" s="44"/>
      <c r="J135" s="44"/>
      <c r="K135" s="173"/>
      <c r="L135" s="204"/>
    </row>
    <row r="136" spans="2:12" ht="15.75" thickBot="1">
      <c r="B136" s="9"/>
      <c r="C136" s="243" t="s">
        <v>75</v>
      </c>
      <c r="D136" s="258">
        <v>5320</v>
      </c>
      <c r="E136" s="309">
        <v>73</v>
      </c>
      <c r="F136" s="309">
        <v>3728.5934000000002</v>
      </c>
      <c r="G136" s="309">
        <f>D136-F136</f>
        <v>1591.4065999999998</v>
      </c>
      <c r="H136" s="363">
        <v>3984.8485000000001</v>
      </c>
      <c r="I136" s="6"/>
      <c r="J136" s="161"/>
      <c r="K136" s="173"/>
      <c r="L136" s="204"/>
    </row>
    <row r="137" spans="2:12" s="86" customFormat="1" ht="15.75" thickBot="1">
      <c r="B137" s="9"/>
      <c r="C137" s="127" t="s">
        <v>13</v>
      </c>
      <c r="D137" s="259">
        <v>163</v>
      </c>
      <c r="E137" s="310"/>
      <c r="F137" s="310">
        <v>5.9707999999999997</v>
      </c>
      <c r="G137" s="310">
        <f>D137-F137</f>
        <v>157.0292</v>
      </c>
      <c r="H137" s="330">
        <v>805.24059999999997</v>
      </c>
      <c r="I137" s="6"/>
      <c r="J137" s="161"/>
      <c r="K137" s="173"/>
      <c r="L137" s="204"/>
    </row>
    <row r="138" spans="2:12" s="86" customFormat="1" ht="18" thickBot="1">
      <c r="B138" s="9"/>
      <c r="C138" s="199" t="s">
        <v>85</v>
      </c>
      <c r="D138" s="255">
        <v>2000</v>
      </c>
      <c r="E138" s="307"/>
      <c r="F138" s="307">
        <v>2000</v>
      </c>
      <c r="G138" s="307">
        <f>D138-F138</f>
        <v>0</v>
      </c>
      <c r="H138" s="331">
        <v>243</v>
      </c>
      <c r="I138" s="6"/>
      <c r="J138" s="161"/>
      <c r="K138" s="173"/>
      <c r="L138" s="204"/>
    </row>
    <row r="139" spans="2:12" s="86" customFormat="1" ht="15.75" thickBot="1">
      <c r="B139" s="9"/>
      <c r="C139" s="199" t="s">
        <v>49</v>
      </c>
      <c r="D139" s="255">
        <v>350</v>
      </c>
      <c r="E139" s="307"/>
      <c r="F139" s="307">
        <v>299.69799999999998</v>
      </c>
      <c r="G139" s="307">
        <v>350</v>
      </c>
      <c r="H139" s="331">
        <v>228.38399999999999</v>
      </c>
      <c r="I139" s="43"/>
      <c r="J139" s="204"/>
      <c r="K139" s="173"/>
      <c r="L139" s="204"/>
    </row>
    <row r="140" spans="2:12" s="86" customFormat="1" ht="15.75" thickBot="1">
      <c r="B140" s="9"/>
      <c r="C140" s="199" t="s">
        <v>14</v>
      </c>
      <c r="D140" s="255"/>
      <c r="E140" s="307">
        <v>7</v>
      </c>
      <c r="F140" s="307">
        <v>283</v>
      </c>
      <c r="G140" s="307">
        <f>D140-F140</f>
        <v>-283</v>
      </c>
      <c r="H140" s="331">
        <v>285.52649999999267</v>
      </c>
      <c r="I140" s="161"/>
      <c r="J140" s="161"/>
      <c r="K140" s="173"/>
      <c r="L140" s="204"/>
    </row>
    <row r="141" spans="2:12" s="3" customFormat="1" ht="16.5" thickBot="1">
      <c r="B141" s="2"/>
      <c r="C141" s="37" t="s">
        <v>9</v>
      </c>
      <c r="D141" s="266">
        <f>D122+D126+D127+D137+D138+D139+D140</f>
        <v>102513</v>
      </c>
      <c r="E141" s="344">
        <f>E122+E126+E127+E137+E138+E139+E140</f>
        <v>1534.542899999999</v>
      </c>
      <c r="F141" s="344">
        <f>F122+F126+F127+F137+F138+F139+F140</f>
        <v>100073.51849999999</v>
      </c>
      <c r="G141" s="344">
        <f>G122+G126+G127+G137+G138+G139+G140</f>
        <v>2739.1794999999984</v>
      </c>
      <c r="H141" s="336">
        <f>H122+H126+H127+H137+H138+H139+H140</f>
        <v>97991.267599999992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3" t="s">
        <v>103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371" t="s">
        <v>1</v>
      </c>
      <c r="C149" s="372"/>
      <c r="D149" s="372"/>
      <c r="E149" s="372"/>
      <c r="F149" s="372"/>
      <c r="G149" s="372"/>
      <c r="H149" s="372"/>
      <c r="I149" s="372"/>
      <c r="J149" s="372"/>
      <c r="K149" s="373"/>
      <c r="L149" s="288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369" t="s">
        <v>2</v>
      </c>
      <c r="D151" s="370"/>
      <c r="E151" s="369" t="s">
        <v>63</v>
      </c>
      <c r="F151" s="370"/>
      <c r="G151" s="369" t="s">
        <v>64</v>
      </c>
      <c r="H151" s="370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89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89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89"/>
    </row>
    <row r="157" spans="1:12" ht="12.95" customHeight="1">
      <c r="B157" s="58"/>
      <c r="C157" s="18" t="s">
        <v>90</v>
      </c>
      <c r="D157" s="62"/>
      <c r="E157" s="62"/>
      <c r="F157" s="62"/>
      <c r="G157" s="67"/>
      <c r="H157" s="62"/>
      <c r="I157" s="99"/>
      <c r="J157" s="99"/>
      <c r="K157" s="63"/>
      <c r="L157" s="289"/>
    </row>
    <row r="158" spans="1:12" s="6" customFormat="1" ht="12.95" customHeight="1">
      <c r="B158" s="58"/>
      <c r="C158" s="102" t="s">
        <v>81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366" t="s">
        <v>8</v>
      </c>
      <c r="C161" s="367"/>
      <c r="D161" s="367"/>
      <c r="E161" s="367"/>
      <c r="F161" s="367"/>
      <c r="G161" s="367"/>
      <c r="H161" s="367"/>
      <c r="I161" s="367"/>
      <c r="J161" s="367"/>
      <c r="K161" s="368"/>
      <c r="L161" s="288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40</v>
      </c>
      <c r="F163" s="85" t="str">
        <f>F20</f>
        <v>LANDET KVANTUM T.O.M UKE 40</v>
      </c>
      <c r="G163" s="85" t="str">
        <f>H20</f>
        <v>RESTKVOTER</v>
      </c>
      <c r="H163" s="117" t="str">
        <f>I20</f>
        <v>LANDET KVANTUM T.O.M. UKE 40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0">
        <f>D165+D166+D167+D168+D169</f>
        <v>26239</v>
      </c>
      <c r="E164" s="294">
        <f>E165+E166+E167+E168+E169</f>
        <v>106</v>
      </c>
      <c r="F164" s="294">
        <f>F165+F166+F167+F168+F169</f>
        <v>25342.749300000003</v>
      </c>
      <c r="G164" s="294">
        <f>G165+G166+G167+G168+G169</f>
        <v>896.2506999999996</v>
      </c>
      <c r="H164" s="355">
        <f>H165+H166+H167+H168+H169</f>
        <v>25364.2094</v>
      </c>
      <c r="I164" s="96"/>
      <c r="J164" s="96"/>
      <c r="K164" s="72"/>
      <c r="L164" s="290"/>
    </row>
    <row r="165" spans="1:12" ht="14.1" customHeight="1">
      <c r="B165" s="58"/>
      <c r="C165" s="148" t="s">
        <v>12</v>
      </c>
      <c r="D165" s="261">
        <v>15505</v>
      </c>
      <c r="E165" s="295">
        <v>22</v>
      </c>
      <c r="F165" s="295">
        <v>19899.190200000001</v>
      </c>
      <c r="G165" s="295">
        <f t="shared" ref="G165:G171" si="3">D165-F165</f>
        <v>-4394.1902000000009</v>
      </c>
      <c r="H165" s="356">
        <v>19549.646799999999</v>
      </c>
      <c r="I165" s="96"/>
      <c r="J165" s="96"/>
      <c r="K165" s="72"/>
      <c r="L165" s="290"/>
    </row>
    <row r="166" spans="1:12" ht="14.1" customHeight="1">
      <c r="B166" s="58"/>
      <c r="C166" s="149" t="s">
        <v>11</v>
      </c>
      <c r="D166" s="261">
        <v>4035</v>
      </c>
      <c r="E166" s="295"/>
      <c r="F166" s="295">
        <v>2259.8352</v>
      </c>
      <c r="G166" s="295">
        <f t="shared" si="3"/>
        <v>1775.1648</v>
      </c>
      <c r="H166" s="356">
        <v>1314.2228</v>
      </c>
      <c r="I166" s="96"/>
      <c r="J166" s="96"/>
      <c r="K166" s="72"/>
      <c r="L166" s="290"/>
    </row>
    <row r="167" spans="1:12" ht="14.1" customHeight="1">
      <c r="B167" s="58"/>
      <c r="C167" s="149" t="s">
        <v>54</v>
      </c>
      <c r="D167" s="261">
        <v>1541</v>
      </c>
      <c r="E167" s="295">
        <v>65</v>
      </c>
      <c r="F167" s="295">
        <v>1436.3408999999999</v>
      </c>
      <c r="G167" s="295">
        <f t="shared" si="3"/>
        <v>104.65910000000008</v>
      </c>
      <c r="H167" s="356">
        <v>2459.6754000000001</v>
      </c>
      <c r="I167" s="96"/>
      <c r="J167" s="96"/>
      <c r="K167" s="72"/>
      <c r="L167" s="290"/>
    </row>
    <row r="168" spans="1:12" ht="14.1" customHeight="1">
      <c r="B168" s="58"/>
      <c r="C168" s="149" t="s">
        <v>53</v>
      </c>
      <c r="D168" s="261">
        <v>4158</v>
      </c>
      <c r="E168" s="295">
        <v>19</v>
      </c>
      <c r="F168" s="295">
        <v>1747.383</v>
      </c>
      <c r="G168" s="295">
        <f t="shared" si="3"/>
        <v>2410.6170000000002</v>
      </c>
      <c r="H168" s="356">
        <v>2040.6643999999999</v>
      </c>
      <c r="I168" s="96"/>
      <c r="J168" s="96"/>
      <c r="K168" s="72"/>
      <c r="L168" s="290"/>
    </row>
    <row r="169" spans="1:12" ht="14.1" customHeight="1" thickBot="1">
      <c r="B169" s="58"/>
      <c r="C169" s="150" t="s">
        <v>55</v>
      </c>
      <c r="D169" s="262">
        <v>1000</v>
      </c>
      <c r="E169" s="296"/>
      <c r="F169" s="296"/>
      <c r="G169" s="296">
        <f t="shared" si="3"/>
        <v>1000</v>
      </c>
      <c r="H169" s="357"/>
      <c r="I169" s="96"/>
      <c r="J169" s="96"/>
      <c r="K169" s="72"/>
      <c r="L169" s="290"/>
    </row>
    <row r="170" spans="1:12" ht="14.1" customHeight="1" thickBot="1">
      <c r="B170" s="58"/>
      <c r="C170" s="151" t="s">
        <v>45</v>
      </c>
      <c r="D170" s="263">
        <v>5500</v>
      </c>
      <c r="E170" s="297"/>
      <c r="F170" s="297">
        <v>2129.5664000000002</v>
      </c>
      <c r="G170" s="297">
        <f t="shared" si="3"/>
        <v>3370.4335999999998</v>
      </c>
      <c r="H170" s="358">
        <v>1349.5147999999999</v>
      </c>
      <c r="I170" s="96"/>
      <c r="J170" s="96"/>
      <c r="K170" s="72"/>
      <c r="L170" s="290"/>
    </row>
    <row r="171" spans="1:12" ht="14.1" customHeight="1">
      <c r="B171" s="58"/>
      <c r="C171" s="147" t="s">
        <v>18</v>
      </c>
      <c r="D171" s="260">
        <v>8000</v>
      </c>
      <c r="E171" s="294">
        <f>E172+E173</f>
        <v>54</v>
      </c>
      <c r="F171" s="294">
        <v>2181.2559999999999</v>
      </c>
      <c r="G171" s="294">
        <f t="shared" si="3"/>
        <v>5818.7440000000006</v>
      </c>
      <c r="H171" s="355">
        <v>5196.9337999999998</v>
      </c>
      <c r="I171" s="96"/>
      <c r="J171" s="96"/>
      <c r="K171" s="72"/>
      <c r="L171" s="290"/>
    </row>
    <row r="172" spans="1:12" ht="14.1" customHeight="1">
      <c r="B172" s="58"/>
      <c r="C172" s="149" t="s">
        <v>35</v>
      </c>
      <c r="D172" s="261"/>
      <c r="E172" s="295">
        <v>24</v>
      </c>
      <c r="F172" s="295">
        <v>438.91750000000002</v>
      </c>
      <c r="G172" s="295"/>
      <c r="H172" s="356">
        <v>5300.6287000000002</v>
      </c>
      <c r="I172" s="96"/>
      <c r="J172" s="96"/>
      <c r="K172" s="72"/>
      <c r="L172" s="290"/>
    </row>
    <row r="173" spans="1:12" ht="14.1" customHeight="1" thickBot="1">
      <c r="B173" s="58"/>
      <c r="C173" s="152" t="s">
        <v>56</v>
      </c>
      <c r="D173" s="264"/>
      <c r="E173" s="298">
        <v>30</v>
      </c>
      <c r="F173" s="298">
        <f>F171-F172</f>
        <v>1742.3384999999998</v>
      </c>
      <c r="G173" s="298"/>
      <c r="H173" s="359">
        <v>3255.4537999999998</v>
      </c>
      <c r="I173" s="99"/>
      <c r="J173" s="99"/>
      <c r="K173" s="72"/>
      <c r="L173" s="290"/>
    </row>
    <row r="174" spans="1:12" ht="14.1" customHeight="1" thickBot="1">
      <c r="B174" s="58"/>
      <c r="C174" s="153" t="s">
        <v>13</v>
      </c>
      <c r="D174" s="265">
        <v>10</v>
      </c>
      <c r="E174" s="299"/>
      <c r="F174" s="299">
        <v>1.2658</v>
      </c>
      <c r="G174" s="299">
        <f>D174-F174</f>
        <v>8.7341999999999995</v>
      </c>
      <c r="H174" s="360"/>
      <c r="I174" s="96"/>
      <c r="J174" s="96"/>
      <c r="K174" s="72"/>
      <c r="L174" s="290"/>
    </row>
    <row r="175" spans="1:12" ht="14.1" customHeight="1" thickBot="1">
      <c r="B175" s="58"/>
      <c r="C175" s="151" t="s">
        <v>57</v>
      </c>
      <c r="D175" s="263"/>
      <c r="E175" s="297"/>
      <c r="F175" s="297">
        <v>38</v>
      </c>
      <c r="G175" s="297">
        <f>D175-F175</f>
        <v>-38</v>
      </c>
      <c r="H175" s="358">
        <v>296</v>
      </c>
      <c r="I175" s="96"/>
      <c r="J175" s="96"/>
      <c r="K175" s="72"/>
      <c r="L175" s="290"/>
    </row>
    <row r="176" spans="1:12" ht="16.5" thickBot="1">
      <c r="A176" s="3"/>
      <c r="B176" s="32"/>
      <c r="C176" s="154" t="s">
        <v>9</v>
      </c>
      <c r="D176" s="266">
        <f>D164+D170+D171</f>
        <v>39739</v>
      </c>
      <c r="E176" s="334">
        <f>E164+E170+E171+E174+E175</f>
        <v>160</v>
      </c>
      <c r="F176" s="334">
        <f>F164+F170+F171+F174+F175</f>
        <v>29692.837500000005</v>
      </c>
      <c r="G176" s="334">
        <f>G164+G170+G171+G174+G175</f>
        <v>10056.1625</v>
      </c>
      <c r="H176" s="336">
        <f>H164+H170+H171+H174+H175</f>
        <v>32206.657999999999</v>
      </c>
      <c r="I176" s="238"/>
      <c r="J176" s="238"/>
      <c r="K176" s="72"/>
      <c r="L176" s="290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371" t="s">
        <v>1</v>
      </c>
      <c r="C183" s="372"/>
      <c r="D183" s="372"/>
      <c r="E183" s="372"/>
      <c r="F183" s="372"/>
      <c r="G183" s="372"/>
      <c r="H183" s="372"/>
      <c r="I183" s="372"/>
      <c r="J183" s="372"/>
      <c r="K183" s="373"/>
      <c r="L183" s="288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369" t="s">
        <v>2</v>
      </c>
      <c r="D185" s="370"/>
      <c r="E185" s="369" t="s">
        <v>63</v>
      </c>
      <c r="F185" s="370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93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94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91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92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82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366" t="s">
        <v>8</v>
      </c>
      <c r="C194" s="367"/>
      <c r="D194" s="367"/>
      <c r="E194" s="367"/>
      <c r="F194" s="367"/>
      <c r="G194" s="367"/>
      <c r="H194" s="367"/>
      <c r="I194" s="367"/>
      <c r="J194" s="367"/>
      <c r="K194" s="368"/>
      <c r="L194" s="288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40</v>
      </c>
      <c r="F196" s="85" t="str">
        <f>F20</f>
        <v>LANDET KVANTUM T.O.M UKE 40</v>
      </c>
      <c r="G196" s="85" t="str">
        <f>H20</f>
        <v>RESTKVOTER</v>
      </c>
      <c r="H196" s="117" t="str">
        <f>I20</f>
        <v>LANDET KVANTUM T.O.M. UKE 40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0"/>
      <c r="E197" s="250">
        <v>12</v>
      </c>
      <c r="F197" s="250">
        <v>979</v>
      </c>
      <c r="G197" s="250"/>
      <c r="H197" s="352">
        <v>699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0"/>
      <c r="E198" s="250">
        <v>81</v>
      </c>
      <c r="F198" s="250">
        <v>2290</v>
      </c>
      <c r="G198" s="250"/>
      <c r="H198" s="352">
        <v>2820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1"/>
      <c r="E199" s="251"/>
      <c r="F199" s="251">
        <v>1.2925</v>
      </c>
      <c r="G199" s="251"/>
      <c r="H199" s="353">
        <v>5.1795999999999998</v>
      </c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1"/>
      <c r="E200" s="251"/>
      <c r="F200" s="251">
        <v>26</v>
      </c>
      <c r="G200" s="251"/>
      <c r="H200" s="353">
        <v>25</v>
      </c>
      <c r="I200" s="115"/>
      <c r="J200" s="115"/>
      <c r="K200" s="116"/>
      <c r="L200" s="291"/>
    </row>
    <row r="201" spans="2:12" ht="16.5" thickBot="1">
      <c r="B201" s="98"/>
      <c r="C201" s="154" t="s">
        <v>61</v>
      </c>
      <c r="D201" s="252">
        <v>4911</v>
      </c>
      <c r="E201" s="252">
        <f>SUM(E197:E200)</f>
        <v>93</v>
      </c>
      <c r="F201" s="252">
        <f>SUM(F197:F200)</f>
        <v>3296.2925</v>
      </c>
      <c r="G201" s="252">
        <f>D201-F201</f>
        <v>1614.7075</v>
      </c>
      <c r="H201" s="354">
        <f>H197+H198+H199+H200</f>
        <v>3549.1795999999999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40
&amp;"-,Normal"&amp;11(iht. motatte landings- og sluttsedler fra fiskesalgslagene; alle tallstørrelser i hele tonn)&amp;R07.10.2014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2014-10-07T09:25:35Z</cp:lastPrinted>
  <dcterms:created xsi:type="dcterms:W3CDTF">2011-07-06T12:13:20Z</dcterms:created>
  <dcterms:modified xsi:type="dcterms:W3CDTF">2014-10-07T09:36:11Z</dcterms:modified>
</cp:coreProperties>
</file>