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010AC349-D010-4F96-9A56-B3976B1A54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_26_2022" sheetId="1" r:id="rId1"/>
  </sheets>
  <definedNames>
    <definedName name="Z_14D440E4_F18A_4F78_9989_38C1B133222D_.wvu.Cols" localSheetId="0" hidden="1">UKE_26_2022!#REF!</definedName>
    <definedName name="Z_14D440E4_F18A_4F78_9989_38C1B133222D_.wvu.PrintArea" localSheetId="0" hidden="1">UKE_26_2022!$B$1:$J$349</definedName>
    <definedName name="Z_14D440E4_F18A_4F78_9989_38C1B133222D_.wvu.Rows" localSheetId="0" hidden="1">UKE_26_2022!#REF!,UKE_26_2022!#REF!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E337" i="1"/>
  <c r="H336" i="1"/>
  <c r="G336" i="1"/>
  <c r="F336" i="1"/>
  <c r="E336" i="1"/>
  <c r="H314" i="1"/>
  <c r="H313" i="1"/>
  <c r="I310" i="1"/>
  <c r="G310" i="1"/>
  <c r="H310" i="1" s="1"/>
  <c r="F310" i="1"/>
  <c r="H309" i="1"/>
  <c r="H308" i="1"/>
  <c r="H304" i="1" s="1"/>
  <c r="H315" i="1" s="1"/>
  <c r="H307" i="1"/>
  <c r="H306" i="1"/>
  <c r="H305" i="1"/>
  <c r="I304" i="1"/>
  <c r="I315" i="1" s="1"/>
  <c r="G304" i="1"/>
  <c r="F304" i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E200" i="1"/>
  <c r="D200" i="1"/>
  <c r="G198" i="1"/>
  <c r="H194" i="1"/>
  <c r="H200" i="1" s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E155" i="1"/>
  <c r="D155" i="1"/>
  <c r="H154" i="1"/>
  <c r="H153" i="1"/>
  <c r="H152" i="1"/>
  <c r="H151" i="1"/>
  <c r="I150" i="1"/>
  <c r="I149" i="1" s="1"/>
  <c r="G150" i="1"/>
  <c r="G149" i="1" s="1"/>
  <c r="F150" i="1"/>
  <c r="F149" i="1" s="1"/>
  <c r="E150" i="1"/>
  <c r="D150" i="1"/>
  <c r="D149" i="1" s="1"/>
  <c r="H148" i="1"/>
  <c r="H147" i="1"/>
  <c r="H146" i="1"/>
  <c r="H145" i="1"/>
  <c r="I144" i="1"/>
  <c r="G144" i="1"/>
  <c r="G166" i="1" s="1"/>
  <c r="F144" i="1"/>
  <c r="E144" i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1" i="1" s="1"/>
  <c r="H110" i="1" s="1"/>
  <c r="H113" i="1"/>
  <c r="H112" i="1"/>
  <c r="I111" i="1"/>
  <c r="I110" i="1" s="1"/>
  <c r="G111" i="1"/>
  <c r="G110" i="1" s="1"/>
  <c r="F111" i="1"/>
  <c r="E111" i="1"/>
  <c r="E110" i="1" s="1"/>
  <c r="D111" i="1"/>
  <c r="F110" i="1"/>
  <c r="D110" i="1"/>
  <c r="H109" i="1"/>
  <c r="H108" i="1"/>
  <c r="I107" i="1"/>
  <c r="G107" i="1"/>
  <c r="F107" i="1"/>
  <c r="F123" i="1" s="1"/>
  <c r="E107" i="1"/>
  <c r="D107" i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56" i="1" s="1"/>
  <c r="E56" i="1"/>
  <c r="F32" i="1" s="1"/>
  <c r="F27" i="1" s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F34" i="1" s="1"/>
  <c r="I35" i="1"/>
  <c r="G35" i="1"/>
  <c r="H35" i="1" s="1"/>
  <c r="F35" i="1"/>
  <c r="E34" i="1"/>
  <c r="D34" i="1"/>
  <c r="H33" i="1"/>
  <c r="G32" i="1"/>
  <c r="H32" i="1" s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D27" i="1"/>
  <c r="D26" i="1" s="1"/>
  <c r="H25" i="1"/>
  <c r="H24" i="1"/>
  <c r="I23" i="1"/>
  <c r="G23" i="1"/>
  <c r="F23" i="1"/>
  <c r="E23" i="1"/>
  <c r="D23" i="1"/>
  <c r="H16" i="1"/>
  <c r="F16" i="1"/>
  <c r="D16" i="1"/>
  <c r="H27" i="1" l="1"/>
  <c r="H107" i="1"/>
  <c r="H150" i="1"/>
  <c r="G278" i="1"/>
  <c r="H23" i="1"/>
  <c r="D123" i="1"/>
  <c r="G200" i="1"/>
  <c r="G123" i="1"/>
  <c r="E123" i="1"/>
  <c r="F166" i="1"/>
  <c r="F26" i="1"/>
  <c r="F45" i="1" s="1"/>
  <c r="E26" i="1"/>
  <c r="E45" i="1" s="1"/>
  <c r="D45" i="1"/>
  <c r="I34" i="1"/>
  <c r="I26" i="1" s="1"/>
  <c r="I45" i="1" s="1"/>
  <c r="E149" i="1"/>
  <c r="E166" i="1" s="1"/>
  <c r="F200" i="1"/>
  <c r="F315" i="1"/>
  <c r="I27" i="1"/>
  <c r="I166" i="1"/>
  <c r="G27" i="1"/>
  <c r="H144" i="1"/>
  <c r="E347" i="1"/>
  <c r="F347" i="1"/>
  <c r="H123" i="1"/>
  <c r="I123" i="1"/>
  <c r="H155" i="1"/>
  <c r="H149" i="1" s="1"/>
  <c r="G34" i="1"/>
  <c r="G26" i="1" s="1"/>
  <c r="G45" i="1" s="1"/>
  <c r="G337" i="1"/>
  <c r="G347" i="1" s="1"/>
  <c r="H34" i="1"/>
  <c r="H26" i="1" s="1"/>
  <c r="H45" i="1" s="1"/>
  <c r="G315" i="1"/>
  <c r="H166" i="1" l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<sst xmlns="http://schemas.openxmlformats.org/spreadsheetml/2006/main" count="271" uniqueCount="149">
  <si>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</si>
  <si>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</si>
  <si>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</si>
  <si>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</si>
  <si>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</si>
  <si>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</si>
  <si>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</si>
  <si>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</si>
  <si>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</si>
  <si>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</si>
  <si>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</si>
  <si>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</si>
  <si>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</si>
  <si>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</si>
  <si>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</si>
  <si>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</si>
  <si>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</si>
  <si>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</si>
  <si>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</si>
  <si>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</si>
  <si>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</si>
  <si>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</si>
  <si>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26</t>
  </si>
  <si>
    <t>FANGST T.O.M UKE 26</t>
  </si>
  <si>
    <t>RESTKVOTER UKE 26</t>
  </si>
  <si>
    <t>FANGST T.O.M. UKE 26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</si>
  <si>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</si>
  <si>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</si>
  <si>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</si>
  <si>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</si>
  <si>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</si>
  <si>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</si>
  <si>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</si>
  <si>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</si>
  <si>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</si>
  <si>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</si>
  <si>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</si>
  <si>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</si>
  <si>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</si>
  <si>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</si>
  <si>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</si>
  <si>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</si>
  <si>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</si>
  <si>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</si>
  <si>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</si>
  <si>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</si>
  <si>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</si>
  <si>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</si>
  <si>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</si>
  <si>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</si>
  <si>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</si>
  <si>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664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</si>
  <si>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</si>
  <si>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</si>
  <si>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</si>
  <si>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</si>
  <si>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</si>
  <si>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</si>
  <si>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</si>
  <si>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</si>
  <si>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</si>
  <si>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</si>
  <si>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</si>
  <si>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</si>
  <si>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</si>
  <si>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</si>
  <si>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</si>
  <si>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</si>
  <si>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</si>
  <si>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</si>
  <si>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</si>
  <si>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40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</si>
  <si>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</si>
  <si>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</si>
  <si>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</si>
  <si>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</si>
  <si>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</si>
  <si>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</si>
  <si>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</si>
  <si>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</si>
  <si>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</si>
  <si>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</si>
  <si>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</si>
  <si>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</si>
  <si>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</si>
  <si>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</si>
  <si>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</si>
  <si>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</si>
  <si>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</si>
  <si>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</si>
  <si>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</si>
  <si>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2 203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</si>
  <si>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286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</si>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</sst>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60" fillId="0" borderId="21" xfId="4" applyNumberFormat="1" applyFont="1" applyFill="1" applyBorder="1" applyAlignment="1">
      <alignment horizontal="right"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165" fontId="66" fillId="0" borderId="24" xfId="4" applyNumberFormat="1" applyFont="1" applyFill="1" applyBorder="1" applyAlignment="1">
      <alignment horizontal="right" vertical="top"/>
    </xf>
    <xf numFmtId="165" fontId="66" fillId="0" borderId="12" xfId="4" applyNumberFormat="1" applyFont="1" applyFill="1" applyBorder="1" applyAlignment="1">
      <alignment horizontal="right" vertical="top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22" fillId="0" borderId="32" xfId="4" applyNumberFormat="1" applyFont="1" applyFill="1" applyBorder="1" applyAlignment="1">
      <alignment horizontal="right" vertical="center"/>
    </xf>
    <xf numFmtId="3" fontId="22" fillId="0" borderId="45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3" fontId="60" fillId="0" borderId="32" xfId="4" applyNumberFormat="1" applyFont="1" applyFill="1" applyBorder="1" applyAlignment="1">
      <alignment vertical="center"/>
    </xf>
    <xf numFmtId="3" fontId="60" fillId="0" borderId="45" xfId="4" applyNumberFormat="1" applyFont="1" applyFill="1" applyBorder="1" applyAlignment="1">
      <alignment vertical="center"/>
    </xf>
    <xf numFmtId="3" fontId="51" fillId="0" borderId="30" xfId="4" applyNumberFormat="1" applyFont="1" applyFill="1" applyBorder="1" applyAlignment="1">
      <alignment horizontal="right"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47" xfId="4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</cellXfs>
  <cellStyles count="5">
    <cellStyle name="Komma 2" xfId="4" xr:uid="{00000000-0005-0000-0000-000000000000}"/>
    <cellStyle name="Normal" xfId="0" builtinId="0"/>
    <cellStyle name="Normal 2" xfId="2" xr:uid="{00000000-0005-0000-0000-000002000000}"/>
    <cellStyle name="Prosent" xfId="1" builtinId="5"/>
    <cellStyle name="Pros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"/>
  <sheetViews>
    <sheetView showGridLines="0" tabSelected="1" showRuler="0" view="pageLayout" zoomScale="72" zoomScaleNormal="110" zoomScaleSheetLayoutView="100" zoomScalePageLayoutView="72" workbookViewId="0">
      <selection activeCell="H8" sqref="H8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411" t="s">
        <v>0</v>
      </c>
      <c r="C2" s="412"/>
      <c r="D2" s="412"/>
      <c r="E2" s="412"/>
      <c r="F2" s="412"/>
      <c r="G2" s="412"/>
      <c r="H2" s="412"/>
      <c r="I2" s="412"/>
      <c r="J2" s="413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414"/>
      <c r="C9" s="415"/>
      <c r="D9" s="415"/>
      <c r="E9" s="415"/>
      <c r="F9" s="415"/>
      <c r="G9" s="415"/>
      <c r="H9" s="415"/>
      <c r="I9" s="415"/>
      <c r="J9" s="416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408" t="s">
        <v>2</v>
      </c>
      <c r="D11" s="409"/>
      <c r="E11" s="408" t="s">
        <v>3</v>
      </c>
      <c r="F11" s="409"/>
      <c r="G11" s="408" t="s">
        <v>4</v>
      </c>
      <c r="H11" s="409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1486.9110000000001</v>
      </c>
      <c r="G23" s="44">
        <f t="shared" si="0"/>
        <v>58436.21286</v>
      </c>
      <c r="H23" s="45">
        <f t="shared" si="0"/>
        <v>54255.78714</v>
      </c>
      <c r="I23" s="45">
        <f t="shared" si="0"/>
        <v>53449.822999999997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1483.8195000000001</v>
      </c>
      <c r="G24" s="48">
        <v>58132.80889</v>
      </c>
      <c r="H24" s="48">
        <f>E24-G24</f>
        <v>53766.19111</v>
      </c>
      <c r="I24" s="48">
        <v>53196.221299999997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3.0914999999999999</v>
      </c>
      <c r="G25" s="48">
        <v>303.40397000000002</v>
      </c>
      <c r="H25" s="48">
        <f>E25-G25</f>
        <v>489.59602999999998</v>
      </c>
      <c r="I25" s="48">
        <v>253.60169999999999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1980.0574000000001</v>
      </c>
      <c r="G26" s="45">
        <f t="shared" si="1"/>
        <v>201258.25472000003</v>
      </c>
      <c r="H26" s="45">
        <f t="shared" si="1"/>
        <v>56757.745279999996</v>
      </c>
      <c r="I26" s="45">
        <f t="shared" si="1"/>
        <v>207826.69166099999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1559.84537</v>
      </c>
      <c r="G27" s="56">
        <f t="shared" si="2"/>
        <v>165386.82766000001</v>
      </c>
      <c r="H27" s="56">
        <f t="shared" si="2"/>
        <v>33535.172339999997</v>
      </c>
      <c r="I27" s="56">
        <f t="shared" si="2"/>
        <v>172661.687851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f>100.46968-E57</f>
        <v>100.46968</v>
      </c>
      <c r="G28" s="62">
        <f>42417.19772-F57</f>
        <v>42417.197719999996</v>
      </c>
      <c r="H28" s="61">
        <f t="shared" ref="H28:H40" si="3">E28-G28</f>
        <v>8180.8022800000035</v>
      </c>
      <c r="I28" s="62">
        <f>42854.45241-H57</f>
        <v>42143.452409999998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f>335.07003-E58</f>
        <v>335.07002999999997</v>
      </c>
      <c r="G29" s="62">
        <f>45624.14233-F58</f>
        <v>45624.142330000002</v>
      </c>
      <c r="H29" s="61">
        <f t="shared" si="3"/>
        <v>6468.8576699999976</v>
      </c>
      <c r="I29" s="62">
        <f>49377.69103-H58</f>
        <v>48522.691030000002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f>309.26694-E59</f>
        <v>309.26693999999998</v>
      </c>
      <c r="G30" s="62">
        <f>44268.01873-F59</f>
        <v>44268.018730000003</v>
      </c>
      <c r="H30" s="61">
        <f t="shared" si="3"/>
        <v>6467.9812699999966</v>
      </c>
      <c r="I30" s="62">
        <f>44436.685099-H59</f>
        <v>43238.685099000002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f>815.03872-E60</f>
        <v>815.03872000000001</v>
      </c>
      <c r="G31" s="62">
        <f>33077.46888-F60</f>
        <v>33077.46888</v>
      </c>
      <c r="H31" s="61">
        <f t="shared" si="3"/>
        <v>117.53111999999965</v>
      </c>
      <c r="I31" s="62">
        <f>35992.859312-H60</f>
        <v>35154.859312000001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3602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243.27709999999999</v>
      </c>
      <c r="G33" s="65">
        <v>16697.21902</v>
      </c>
      <c r="H33" s="56">
        <f t="shared" si="3"/>
        <v>15037.78098</v>
      </c>
      <c r="I33" s="65">
        <v>17748.78613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176.93493000000001</v>
      </c>
      <c r="G34" s="65">
        <f>G35+G36</f>
        <v>19174.208040000001</v>
      </c>
      <c r="H34" s="56">
        <f t="shared" si="3"/>
        <v>8184.7919599999987</v>
      </c>
      <c r="I34" s="65">
        <f>I35+I36</f>
        <v>17416.217680000002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224.93493-E61-E62</f>
        <v>-446.06506999999999</v>
      </c>
      <c r="G35" s="62">
        <f>20683.20804-F61-F62</f>
        <v>18551.208040000001</v>
      </c>
      <c r="H35" s="61">
        <f t="shared" si="3"/>
        <v>7307.7919599999987</v>
      </c>
      <c r="I35" s="62">
        <f>20279.21768-H61-H62</f>
        <v>16795.217680000002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623</v>
      </c>
      <c r="G36" s="69">
        <f>F61</f>
        <v>623</v>
      </c>
      <c r="H36" s="70">
        <f t="shared" si="3"/>
        <v>877</v>
      </c>
      <c r="I36" s="69">
        <f>H61</f>
        <v>621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340.09125</v>
      </c>
      <c r="H37" s="73">
        <f t="shared" si="3"/>
        <v>2159.9087500000001</v>
      </c>
      <c r="I37" s="74">
        <v>1290.0192489999999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4.5780000000000003</v>
      </c>
      <c r="G38" s="76">
        <v>452.66941000000003</v>
      </c>
      <c r="H38" s="75">
        <f t="shared" si="3"/>
        <v>518.33059000000003</v>
      </c>
      <c r="I38" s="76">
        <v>450.48962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48</v>
      </c>
      <c r="G39" s="76">
        <f>F62</f>
        <v>1509</v>
      </c>
      <c r="H39" s="75">
        <f t="shared" si="3"/>
        <v>2318</v>
      </c>
      <c r="I39" s="76">
        <f>H62</f>
        <v>2863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v>10.399889999999999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>
        <v>306.279</v>
      </c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>
        <v>4.0000000000000001E-3</v>
      </c>
      <c r="H43" s="75">
        <f>E43-G43</f>
        <v>99.995999999999995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0</v>
      </c>
      <c r="G44" s="75">
        <v>79.516999999992549</v>
      </c>
      <c r="H44" s="75">
        <f>E44-G44</f>
        <v>-79.516999999992549</v>
      </c>
      <c r="I44" s="75">
        <v>120.33467999997083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3529.9462900000003</v>
      </c>
      <c r="G45" s="80">
        <f t="shared" si="4"/>
        <v>269075.74924000003</v>
      </c>
      <c r="H45" s="80">
        <f t="shared" si="4"/>
        <v>116180.25076000001</v>
      </c>
      <c r="I45" s="80">
        <f t="shared" si="4"/>
        <v>273306.63720999996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417" t="s">
        <v>54</v>
      </c>
      <c r="D53" s="417"/>
      <c r="E53" s="417"/>
      <c r="F53" s="417"/>
      <c r="G53" s="417"/>
      <c r="H53" s="417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26</v>
      </c>
      <c r="F55" s="41" t="str">
        <f>G22</f>
        <v>FANGST T.O.M UKE 26</v>
      </c>
      <c r="G55" s="41" t="str">
        <f>H22</f>
        <v>RESTKVOTER UKE 26</v>
      </c>
      <c r="H55" s="41" t="str">
        <f>I22</f>
        <v>FANGST T.O.M. UKE 26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402">
        <v>12300</v>
      </c>
      <c r="E56" s="45">
        <f>E60+E59+E58+E57</f>
        <v>0</v>
      </c>
      <c r="F56" s="45">
        <f>F60+F59+F58+F57</f>
        <v>0</v>
      </c>
      <c r="G56" s="402">
        <f>D56-F56</f>
        <v>12300</v>
      </c>
      <c r="H56" s="45">
        <f>H60+H59+H58+H57</f>
        <v>3602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406"/>
      <c r="E57" s="61">
        <v>0</v>
      </c>
      <c r="F57" s="61">
        <v>0</v>
      </c>
      <c r="G57" s="406"/>
      <c r="H57" s="61">
        <v>711</v>
      </c>
      <c r="I57" s="82"/>
      <c r="J57" s="12"/>
    </row>
    <row r="58" spans="1:10" ht="14.15" customHeight="1" x14ac:dyDescent="0.35">
      <c r="A58" s="25"/>
      <c r="B58" s="26"/>
      <c r="C58" s="59" t="s">
        <v>32</v>
      </c>
      <c r="D58" s="406"/>
      <c r="E58" s="61">
        <v>0</v>
      </c>
      <c r="F58" s="61">
        <v>0</v>
      </c>
      <c r="G58" s="406"/>
      <c r="H58" s="61">
        <v>855</v>
      </c>
      <c r="I58" s="82"/>
      <c r="J58" s="12"/>
    </row>
    <row r="59" spans="1:10" ht="14.15" customHeight="1" x14ac:dyDescent="0.35">
      <c r="A59" s="25"/>
      <c r="B59" s="26"/>
      <c r="C59" s="59" t="s">
        <v>33</v>
      </c>
      <c r="D59" s="406"/>
      <c r="E59" s="61">
        <v>0</v>
      </c>
      <c r="F59" s="61">
        <v>0</v>
      </c>
      <c r="G59" s="406"/>
      <c r="H59" s="61">
        <v>1198</v>
      </c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407"/>
      <c r="E60" s="93">
        <v>0</v>
      </c>
      <c r="F60" s="93">
        <v>0</v>
      </c>
      <c r="G60" s="407"/>
      <c r="H60" s="93">
        <v>838</v>
      </c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>
        <v>623</v>
      </c>
      <c r="F61" s="95">
        <v>623</v>
      </c>
      <c r="G61" s="95">
        <f>D61-F61</f>
        <v>877</v>
      </c>
      <c r="H61" s="95">
        <v>621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3827</v>
      </c>
      <c r="E62" s="73">
        <v>48</v>
      </c>
      <c r="F62" s="73">
        <v>1509</v>
      </c>
      <c r="G62" s="73">
        <f>D62-F62</f>
        <v>2318</v>
      </c>
      <c r="H62" s="73">
        <v>2863</v>
      </c>
      <c r="I62" s="82"/>
      <c r="J62" s="12"/>
    </row>
    <row r="63" spans="1:10" ht="14.15" customHeight="1" x14ac:dyDescent="0.3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408" t="s">
        <v>2</v>
      </c>
      <c r="D96" s="409"/>
      <c r="E96" s="408" t="s">
        <v>3</v>
      </c>
      <c r="F96" s="410"/>
      <c r="G96" s="408" t="s">
        <v>4</v>
      </c>
      <c r="H96" s="409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26</v>
      </c>
      <c r="G106" s="39" t="str">
        <f>G22</f>
        <v>FANGST T.O.M UKE 26</v>
      </c>
      <c r="H106" s="39" t="str">
        <f>H22</f>
        <v>RESTKVOTER UKE 26</v>
      </c>
      <c r="I106" s="39" t="str">
        <f>I22</f>
        <v>FANGST T.O.M. UKE 26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130.893</v>
      </c>
      <c r="G107" s="45">
        <f t="shared" si="5"/>
        <v>35102.715499999998</v>
      </c>
      <c r="H107" s="45">
        <f t="shared" si="5"/>
        <v>-2416.7155000000002</v>
      </c>
      <c r="I107" s="45">
        <f t="shared" si="5"/>
        <v>39842.997619999995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130.893</v>
      </c>
      <c r="G108" s="48">
        <v>34450.05083</v>
      </c>
      <c r="H108" s="48">
        <f>E108-G108</f>
        <v>-2547.0508300000001</v>
      </c>
      <c r="I108" s="48">
        <v>39339.367599999998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0</v>
      </c>
      <c r="G109" s="51">
        <v>652.66467</v>
      </c>
      <c r="H109" s="51">
        <f>E109-G109</f>
        <v>130.33533</v>
      </c>
      <c r="I109" s="51">
        <v>503.63002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873.26178000000004</v>
      </c>
      <c r="G110" s="45">
        <f t="shared" si="6"/>
        <v>26703.645129999997</v>
      </c>
      <c r="H110" s="45">
        <f t="shared" si="6"/>
        <v>41506.354870000003</v>
      </c>
      <c r="I110" s="45">
        <f t="shared" si="6"/>
        <v>27544.201780000003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801.78374000000008</v>
      </c>
      <c r="G111" s="56">
        <f t="shared" si="7"/>
        <v>20991.443049999998</v>
      </c>
      <c r="H111" s="56">
        <f t="shared" si="7"/>
        <v>30017.556950000002</v>
      </c>
      <c r="I111" s="56">
        <f t="shared" si="7"/>
        <v>21419.395990000001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22.93074</v>
      </c>
      <c r="G112" s="61">
        <v>2547.1251400000001</v>
      </c>
      <c r="H112" s="61">
        <f t="shared" ref="H112:H119" si="8">E112-G112</f>
        <v>11110.87486</v>
      </c>
      <c r="I112" s="61">
        <v>3015.9443099999999</v>
      </c>
      <c r="J112" s="12"/>
    </row>
    <row r="113" spans="1:10" ht="14.15" customHeight="1" x14ac:dyDescent="0.35">
      <c r="A113" s="124"/>
      <c r="B113" s="58"/>
      <c r="C113" s="59" t="s">
        <v>65</v>
      </c>
      <c r="D113" s="60">
        <v>12171</v>
      </c>
      <c r="E113" s="61">
        <v>14540</v>
      </c>
      <c r="F113" s="61">
        <v>272.30972000000003</v>
      </c>
      <c r="G113" s="61">
        <v>7294.5056500000001</v>
      </c>
      <c r="H113" s="61">
        <f t="shared" si="8"/>
        <v>7245.4943499999999</v>
      </c>
      <c r="I113" s="61">
        <v>7400.9174400000002</v>
      </c>
      <c r="J113" s="12"/>
    </row>
    <row r="114" spans="1:10" ht="14.15" customHeight="1" x14ac:dyDescent="0.35">
      <c r="A114" s="124"/>
      <c r="B114" s="58"/>
      <c r="C114" s="59" t="s">
        <v>66</v>
      </c>
      <c r="D114" s="60">
        <v>11356</v>
      </c>
      <c r="E114" s="61">
        <v>13798</v>
      </c>
      <c r="F114" s="61">
        <v>124.29470000000001</v>
      </c>
      <c r="G114" s="61">
        <v>5758.2382399999997</v>
      </c>
      <c r="H114" s="61">
        <f t="shared" si="8"/>
        <v>8039.7617600000003</v>
      </c>
      <c r="I114" s="61">
        <v>7402.9922999999999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382.24858</v>
      </c>
      <c r="G115" s="61">
        <v>5391.57402</v>
      </c>
      <c r="H115" s="61">
        <f t="shared" si="8"/>
        <v>3621.42598</v>
      </c>
      <c r="I115" s="61">
        <v>3599.5419400000001</v>
      </c>
      <c r="J115" s="12"/>
    </row>
    <row r="116" spans="1:10" ht="14.15" customHeight="1" x14ac:dyDescent="0.35">
      <c r="A116" s="124"/>
      <c r="B116" s="58"/>
      <c r="C116" s="54" t="s">
        <v>67</v>
      </c>
      <c r="D116" s="55">
        <v>9830</v>
      </c>
      <c r="E116" s="56">
        <v>11908</v>
      </c>
      <c r="F116" s="56">
        <v>45.395499999999998</v>
      </c>
      <c r="G116" s="56">
        <v>4720.8596200000002</v>
      </c>
      <c r="H116" s="56">
        <f t="shared" si="8"/>
        <v>7187.1403799999998</v>
      </c>
      <c r="I116" s="56">
        <v>5144.9760500000002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26.082540000000002</v>
      </c>
      <c r="G117" s="127">
        <v>991.34245999999996</v>
      </c>
      <c r="H117" s="127">
        <f t="shared" si="8"/>
        <v>4301.6575400000002</v>
      </c>
      <c r="I117" s="127">
        <v>979.82974000000002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0</v>
      </c>
      <c r="G118" s="75">
        <v>21.99483</v>
      </c>
      <c r="H118" s="75">
        <f t="shared" si="8"/>
        <v>368.00517000000002</v>
      </c>
      <c r="I118" s="75">
        <v>34.99194</v>
      </c>
      <c r="J118" s="12"/>
    </row>
    <row r="119" spans="1:10" ht="17" thickBot="1" x14ac:dyDescent="0.4">
      <c r="A119" s="3"/>
      <c r="B119" s="7"/>
      <c r="C119" s="71" t="s">
        <v>68</v>
      </c>
      <c r="D119" s="72">
        <v>300</v>
      </c>
      <c r="E119" s="73">
        <v>300</v>
      </c>
      <c r="F119" s="73">
        <v>0.75966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>
        <v>50.238999999999997</v>
      </c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69</v>
      </c>
      <c r="D122" s="72"/>
      <c r="E122" s="73"/>
      <c r="F122" s="73">
        <v>0</v>
      </c>
      <c r="G122" s="73">
        <v>8.681799999998475</v>
      </c>
      <c r="H122" s="73">
        <f>E122-G122</f>
        <v>-8.681799999998475</v>
      </c>
      <c r="I122" s="73">
        <v>43.229930000001332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1004.9144400000001</v>
      </c>
      <c r="G123" s="80">
        <f t="shared" si="9"/>
        <v>62137.037259999997</v>
      </c>
      <c r="H123" s="80">
        <f>H107+H110+H118+H119+H120+H121+H122</f>
        <v>39498.962740000003</v>
      </c>
      <c r="I123" s="80">
        <f>I107+I110+I118+I119+I120+I121+I122</f>
        <v>67815.660270000008</v>
      </c>
      <c r="J123" s="12"/>
    </row>
    <row r="124" spans="1:10" ht="13.5" customHeight="1" x14ac:dyDescent="0.3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408" t="s">
        <v>2</v>
      </c>
      <c r="D134" s="409"/>
      <c r="E134" s="408" t="s">
        <v>3</v>
      </c>
      <c r="F134" s="409"/>
      <c r="G134" s="408" t="s">
        <v>4</v>
      </c>
      <c r="H134" s="409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26</v>
      </c>
      <c r="G143" s="39" t="str">
        <f>G22</f>
        <v>FANGST T.O.M UKE 26</v>
      </c>
      <c r="H143" s="39" t="str">
        <f>H22</f>
        <v>RESTKVOTER UKE 26</v>
      </c>
      <c r="I143" s="39" t="str">
        <f>I22</f>
        <v>FANGST T.O.M. UKE 26 2021</v>
      </c>
      <c r="J143" s="42"/>
    </row>
    <row r="144" spans="1:10" ht="14.15" customHeight="1" x14ac:dyDescent="0.3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466.17255</v>
      </c>
      <c r="G144" s="162">
        <f t="shared" si="10"/>
        <v>37186.388059999997</v>
      </c>
      <c r="H144" s="162">
        <f t="shared" si="10"/>
        <v>24996.611939999999</v>
      </c>
      <c r="I144" s="162">
        <f t="shared" si="10"/>
        <v>35731.227529999996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394.70355000000001</v>
      </c>
      <c r="G145" s="163">
        <v>31352.2785</v>
      </c>
      <c r="H145" s="163">
        <f>E145-G145</f>
        <v>18312.7215</v>
      </c>
      <c r="I145" s="163">
        <v>31742.738829999998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71.468999999999994</v>
      </c>
      <c r="G146" s="163">
        <v>5834.1095599999999</v>
      </c>
      <c r="H146" s="163">
        <f>E146-G146</f>
        <v>6183.8904400000001</v>
      </c>
      <c r="I146" s="163">
        <v>3988.4886999999999</v>
      </c>
      <c r="J146" s="12"/>
    </row>
    <row r="147" spans="1:10" ht="13.5" customHeight="1" thickBot="1" x14ac:dyDescent="0.4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82</v>
      </c>
      <c r="D148" s="168">
        <v>44724</v>
      </c>
      <c r="E148" s="168">
        <v>49007</v>
      </c>
      <c r="F148" s="169">
        <v>2756.0144599999999</v>
      </c>
      <c r="G148" s="169">
        <v>26712.862539999998</v>
      </c>
      <c r="H148" s="169">
        <f>E148-G148</f>
        <v>22294.137460000002</v>
      </c>
      <c r="I148" s="169">
        <v>16921.210439999999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877.22836999999993</v>
      </c>
      <c r="G149" s="171">
        <f t="shared" ref="G149" si="11">G150+G155+G158</f>
        <v>42022.759980000003</v>
      </c>
      <c r="H149" s="171">
        <f>H150+H155+H158</f>
        <v>27751.240019999994</v>
      </c>
      <c r="I149" s="171">
        <f>I150+I155+I158</f>
        <v>38760.827390000006</v>
      </c>
      <c r="J149" s="8"/>
    </row>
    <row r="150" spans="1:10" ht="14.15" customHeight="1" x14ac:dyDescent="0.3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659.79712999999992</v>
      </c>
      <c r="G150" s="174">
        <f>G151+G152+G154+G153</f>
        <v>32352.079200000004</v>
      </c>
      <c r="H150" s="174">
        <f>H151+H152+H153+H154</f>
        <v>19632.920799999996</v>
      </c>
      <c r="I150" s="174">
        <f>I151+I152+I153+I154</f>
        <v>28973.717649999999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114.57317999999999</v>
      </c>
      <c r="G151" s="176">
        <v>5022.7715200000002</v>
      </c>
      <c r="H151" s="176">
        <f>E151-G151</f>
        <v>10284.22848</v>
      </c>
      <c r="I151" s="176">
        <v>5952.5280300000004</v>
      </c>
      <c r="J151" s="177"/>
    </row>
    <row r="152" spans="1:10" ht="14.15" customHeight="1" x14ac:dyDescent="0.35">
      <c r="A152" s="57"/>
      <c r="B152" s="58"/>
      <c r="C152" s="59" t="s">
        <v>65</v>
      </c>
      <c r="D152" s="60">
        <v>14224</v>
      </c>
      <c r="E152" s="60">
        <v>12859</v>
      </c>
      <c r="F152" s="176">
        <v>65.417749999999998</v>
      </c>
      <c r="G152" s="176">
        <v>8958.1830399999999</v>
      </c>
      <c r="H152" s="176">
        <f>E152-G152</f>
        <v>3900.8169600000001</v>
      </c>
      <c r="I152" s="176">
        <v>7629.9008000000003</v>
      </c>
      <c r="J152" s="178"/>
    </row>
    <row r="153" spans="1:10" ht="14.15" customHeight="1" x14ac:dyDescent="0.35">
      <c r="A153" s="57"/>
      <c r="B153" s="58"/>
      <c r="C153" s="59" t="s">
        <v>66</v>
      </c>
      <c r="D153" s="60">
        <v>12986</v>
      </c>
      <c r="E153" s="60">
        <v>13695</v>
      </c>
      <c r="F153" s="176">
        <v>115.5026</v>
      </c>
      <c r="G153" s="176">
        <v>8387.8595600000008</v>
      </c>
      <c r="H153" s="176">
        <f>E153-G153</f>
        <v>5307.1404399999992</v>
      </c>
      <c r="I153" s="176">
        <v>6720.0222100000001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364.30360000000002</v>
      </c>
      <c r="G154" s="176">
        <v>9983.265080000001</v>
      </c>
      <c r="H154" s="176">
        <f>E154-G154</f>
        <v>140.73491999999897</v>
      </c>
      <c r="I154" s="176">
        <v>8671.2666100000006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12.271649999999999</v>
      </c>
      <c r="G155" s="179">
        <v>5906.0329199999996</v>
      </c>
      <c r="H155" s="179">
        <f>H156+H157</f>
        <v>2347.9670800000004</v>
      </c>
      <c r="I155" s="179">
        <v>5357.52621</v>
      </c>
      <c r="J155" s="180"/>
    </row>
    <row r="156" spans="1:10" ht="14.15" customHeight="1" x14ac:dyDescent="0.35">
      <c r="A156" s="1"/>
      <c r="B156" s="7"/>
      <c r="C156" s="59" t="s">
        <v>84</v>
      </c>
      <c r="D156" s="60">
        <v>6978</v>
      </c>
      <c r="E156" s="60">
        <v>7754</v>
      </c>
      <c r="F156" s="176">
        <v>7.3183499999999997</v>
      </c>
      <c r="G156" s="176">
        <v>5785.29331</v>
      </c>
      <c r="H156" s="176">
        <f t="shared" ref="H156:H164" si="12">E156-G156</f>
        <v>1968.70669</v>
      </c>
      <c r="I156" s="176">
        <v>5315.1055900000001</v>
      </c>
      <c r="J156" s="8"/>
    </row>
    <row r="157" spans="1:10" ht="14.5" x14ac:dyDescent="0.3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120.73960999999963</v>
      </c>
      <c r="H157" s="176">
        <f t="shared" si="12"/>
        <v>379.26039000000037</v>
      </c>
      <c r="I157" s="176">
        <f>I155-I156</f>
        <v>42.420619999999872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205.15959000000001</v>
      </c>
      <c r="G158" s="182">
        <v>3764.64786</v>
      </c>
      <c r="H158" s="182">
        <f t="shared" si="12"/>
        <v>5770.35214</v>
      </c>
      <c r="I158" s="182">
        <v>4429.5835299999999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0</v>
      </c>
      <c r="G159" s="183">
        <v>21.550519999999999</v>
      </c>
      <c r="H159" s="183">
        <f t="shared" si="12"/>
        <v>120.44947999999999</v>
      </c>
      <c r="I159" s="183">
        <v>20.23001</v>
      </c>
      <c r="J159" s="8"/>
    </row>
    <row r="160" spans="1:10" ht="15" thickBot="1" x14ac:dyDescent="0.4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306.976</v>
      </c>
      <c r="H160" s="185">
        <f t="shared" si="12"/>
        <v>-56.975999999999999</v>
      </c>
      <c r="I160" s="185">
        <v>80.183999999999997</v>
      </c>
      <c r="J160" s="8"/>
    </row>
    <row r="161" spans="1:10" ht="17" thickBot="1" x14ac:dyDescent="0.4">
      <c r="A161" s="3"/>
      <c r="B161" s="7"/>
      <c r="C161" s="184" t="s">
        <v>87</v>
      </c>
      <c r="D161" s="72">
        <v>2000</v>
      </c>
      <c r="E161" s="72">
        <v>2000</v>
      </c>
      <c r="F161" s="183">
        <v>33.852899999999998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" thickBot="1" x14ac:dyDescent="0.4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4">
      <c r="A164" s="3"/>
      <c r="B164" s="7"/>
      <c r="C164" s="186" t="s">
        <v>47</v>
      </c>
      <c r="D164" s="189"/>
      <c r="E164" s="187"/>
      <c r="F164" s="183">
        <v>11.391000000000531</v>
      </c>
      <c r="G164" s="183">
        <v>409.91580000000249</v>
      </c>
      <c r="H164" s="183">
        <f t="shared" si="12"/>
        <v>-409.91580000000249</v>
      </c>
      <c r="I164" s="183">
        <v>425.520279999997</v>
      </c>
      <c r="J164" s="8"/>
    </row>
    <row r="165" spans="1:10" ht="0" hidden="1" customHeight="1" x14ac:dyDescent="0.3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4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4144.6592799999999</v>
      </c>
      <c r="G166" s="80">
        <f>G144+G148+G149+G159+G160+G161+G162+G163+G164</f>
        <v>108660.4529</v>
      </c>
      <c r="H166" s="80">
        <f>H144+H148+H149+H159+H160+H161+H162+H163+H164</f>
        <v>74752.547099999996</v>
      </c>
      <c r="I166" s="80">
        <f>I144+I148+I149+I159+I160+I161+I162+I163+I164</f>
        <v>93939.199649999995</v>
      </c>
      <c r="J166" s="196"/>
    </row>
    <row r="167" spans="1:10" ht="14.25" customHeight="1" x14ac:dyDescent="0.3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3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3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3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5" x14ac:dyDescent="0.3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5" x14ac:dyDescent="0.3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4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3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3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3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3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5" customHeight="1" thickBot="1" x14ac:dyDescent="0.4">
      <c r="A181" s="3"/>
      <c r="B181" s="7"/>
      <c r="C181" s="400" t="s">
        <v>2</v>
      </c>
      <c r="D181" s="401"/>
      <c r="E181" s="206"/>
      <c r="F181" s="206"/>
      <c r="G181" s="206"/>
      <c r="H181" s="3"/>
      <c r="I181" s="3"/>
      <c r="J181" s="8"/>
    </row>
    <row r="182" spans="1:10" ht="14.15" customHeight="1" thickBot="1" x14ac:dyDescent="0.4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5" customHeight="1" thickBot="1" x14ac:dyDescent="0.4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5" customHeight="1" thickBot="1" x14ac:dyDescent="0.4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5" customHeight="1" thickBot="1" x14ac:dyDescent="0.4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5" customHeight="1" x14ac:dyDescent="0.3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4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4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4">
      <c r="A190" s="194"/>
      <c r="B190" s="218"/>
      <c r="C190" s="39" t="s">
        <v>19</v>
      </c>
      <c r="D190" s="219" t="s">
        <v>3</v>
      </c>
      <c r="E190" s="39" t="str">
        <f>F22</f>
        <v>FANGST UKE 26</v>
      </c>
      <c r="F190" s="39" t="str">
        <f>G22</f>
        <v>FANGST T.O.M UKE 26</v>
      </c>
      <c r="G190" s="220" t="str">
        <f>H22</f>
        <v>RESTKVOTER UKE 26</v>
      </c>
      <c r="H190" s="39" t="str">
        <f>I22</f>
        <v>FANGST T.O.M. UKE 26 2021</v>
      </c>
      <c r="I190" s="221"/>
      <c r="J190" s="222"/>
    </row>
    <row r="191" spans="1:10" ht="14.15" customHeight="1" x14ac:dyDescent="0.35">
      <c r="A191" s="3"/>
      <c r="B191" s="223"/>
      <c r="C191" s="224" t="s">
        <v>97</v>
      </c>
      <c r="D191" s="402">
        <v>5082</v>
      </c>
      <c r="E191" s="225">
        <v>46.939390000000003</v>
      </c>
      <c r="F191" s="225">
        <v>947.42900999999995</v>
      </c>
      <c r="G191" s="396">
        <f>D191-F191-F192</f>
        <v>2991.1770299999998</v>
      </c>
      <c r="H191" s="225">
        <v>1113.93607</v>
      </c>
      <c r="I191" s="210"/>
      <c r="J191" s="226"/>
    </row>
    <row r="192" spans="1:10" ht="14.15" customHeight="1" x14ac:dyDescent="0.35">
      <c r="A192" s="3"/>
      <c r="B192" s="223"/>
      <c r="C192" s="227" t="s">
        <v>67</v>
      </c>
      <c r="D192" s="403"/>
      <c r="E192" s="228">
        <v>89.433760000000007</v>
      </c>
      <c r="F192" s="228">
        <v>1143.3939600000001</v>
      </c>
      <c r="G192" s="404"/>
      <c r="H192" s="228">
        <v>1119.75296</v>
      </c>
      <c r="I192" s="210"/>
      <c r="J192" s="226"/>
    </row>
    <row r="193" spans="1:10" ht="15.65" customHeight="1" thickBot="1" x14ac:dyDescent="0.4">
      <c r="A193" s="3"/>
      <c r="B193" s="223"/>
      <c r="C193" s="229" t="s">
        <v>98</v>
      </c>
      <c r="D193" s="75">
        <v>200</v>
      </c>
      <c r="E193" s="230">
        <v>3.066E-2</v>
      </c>
      <c r="F193" s="230">
        <v>49.153880000000001</v>
      </c>
      <c r="G193" s="230">
        <f>D193-F193</f>
        <v>150.84611999999998</v>
      </c>
      <c r="H193" s="230">
        <v>66.051559999999995</v>
      </c>
      <c r="I193" s="210"/>
      <c r="J193" s="226"/>
    </row>
    <row r="194" spans="1:10" ht="14.15" customHeight="1" x14ac:dyDescent="0.35">
      <c r="A194" s="231"/>
      <c r="B194" s="232"/>
      <c r="C194" s="233" t="s">
        <v>99</v>
      </c>
      <c r="D194" s="234">
        <v>7622</v>
      </c>
      <c r="E194" s="235">
        <f>E195+E196+E197</f>
        <v>5.5762999999999998</v>
      </c>
      <c r="F194" s="235">
        <f>F195+F196+F197</f>
        <v>5067.9765600000001</v>
      </c>
      <c r="G194" s="235">
        <f>D194-F194</f>
        <v>2554.0234399999999</v>
      </c>
      <c r="H194" s="235">
        <f>H195+H196+H197</f>
        <v>4651.4543400000002</v>
      </c>
      <c r="I194" s="236"/>
      <c r="J194" s="237"/>
    </row>
    <row r="195" spans="1:10" ht="14.15" customHeight="1" x14ac:dyDescent="0.35">
      <c r="A195" s="124"/>
      <c r="B195" s="238"/>
      <c r="C195" s="239" t="s">
        <v>100</v>
      </c>
      <c r="D195" s="61"/>
      <c r="E195" s="176">
        <v>0.70101999999999998</v>
      </c>
      <c r="F195" s="176">
        <v>2537.7800400000001</v>
      </c>
      <c r="G195" s="176"/>
      <c r="H195" s="176">
        <v>2171.9483700000001</v>
      </c>
      <c r="I195" s="240"/>
      <c r="J195" s="241"/>
    </row>
    <row r="196" spans="1:10" ht="14.15" customHeight="1" x14ac:dyDescent="0.35">
      <c r="A196" s="124"/>
      <c r="B196" s="238"/>
      <c r="C196" s="239" t="s">
        <v>101</v>
      </c>
      <c r="D196" s="61"/>
      <c r="E196" s="176">
        <v>2.2172000000000001</v>
      </c>
      <c r="F196" s="176">
        <v>1581.79387</v>
      </c>
      <c r="G196" s="176"/>
      <c r="H196" s="176">
        <v>1384.4998000000001</v>
      </c>
      <c r="I196" s="240"/>
      <c r="J196" s="242"/>
    </row>
    <row r="197" spans="1:10" ht="14.15" customHeight="1" thickBot="1" x14ac:dyDescent="0.4">
      <c r="A197" s="124"/>
      <c r="B197" s="238"/>
      <c r="C197" s="243" t="s">
        <v>102</v>
      </c>
      <c r="D197" s="93"/>
      <c r="E197" s="244">
        <v>2.65808</v>
      </c>
      <c r="F197" s="244">
        <v>948.40264999999999</v>
      </c>
      <c r="G197" s="244"/>
      <c r="H197" s="244">
        <v>1095.0061700000001</v>
      </c>
      <c r="I197" s="240"/>
      <c r="J197" s="242"/>
    </row>
    <row r="198" spans="1:10" ht="14.15" customHeight="1" thickBot="1" x14ac:dyDescent="0.4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99999999999999" customHeight="1" thickBot="1" x14ac:dyDescent="0.4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141.98011000000002</v>
      </c>
      <c r="F200" s="248">
        <f>F191+F192+F193+F194+F198+F199</f>
        <v>7207.9534100000001</v>
      </c>
      <c r="G200" s="248">
        <f>D200-F200</f>
        <v>5767.0465899999999</v>
      </c>
      <c r="H200" s="248">
        <f>H191+H192+H193+H194+H198+H199</f>
        <v>6951.82413</v>
      </c>
      <c r="I200" s="198"/>
      <c r="J200" s="196"/>
    </row>
    <row r="201" spans="1:10" ht="15.75" customHeight="1" x14ac:dyDescent="0.35">
      <c r="A201" s="3"/>
      <c r="B201" s="215"/>
      <c r="C201" s="405" t="s">
        <v>105</v>
      </c>
      <c r="D201" s="405"/>
      <c r="E201" s="405"/>
      <c r="F201" s="405"/>
      <c r="G201" s="405"/>
      <c r="H201" s="216"/>
      <c r="I201" s="216"/>
      <c r="J201" s="217"/>
    </row>
    <row r="202" spans="1:10" ht="12" customHeight="1" thickBot="1" x14ac:dyDescent="0.4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3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3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5500000000000000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4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4">
      <c r="A208" s="191"/>
      <c r="B208" s="7"/>
      <c r="C208" s="400" t="s">
        <v>2</v>
      </c>
      <c r="D208" s="401"/>
      <c r="E208" s="191"/>
      <c r="F208" s="191"/>
      <c r="G208" s="202"/>
      <c r="H208" s="3"/>
      <c r="I208" s="3"/>
      <c r="J208" s="8"/>
    </row>
    <row r="209" spans="1:10" ht="15" customHeight="1" x14ac:dyDescent="0.3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3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7" thickBot="1" x14ac:dyDescent="0.4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4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3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3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3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4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4">
      <c r="A219" s="3"/>
      <c r="B219" s="7"/>
      <c r="C219" s="266" t="s">
        <v>19</v>
      </c>
      <c r="D219" s="267" t="s">
        <v>3</v>
      </c>
      <c r="E219" s="266" t="str">
        <f>F22</f>
        <v>FANGST UKE 26</v>
      </c>
      <c r="F219" s="266" t="str">
        <f>G22</f>
        <v>FANGST T.O.M UKE 26</v>
      </c>
      <c r="G219" s="266" t="str">
        <f>H22</f>
        <v>RESTKVOTER UKE 26</v>
      </c>
      <c r="H219" s="266" t="str">
        <f>I22</f>
        <v>FANGST T.O.M. UKE 26 2021</v>
      </c>
      <c r="I219" s="3"/>
      <c r="J219" s="8"/>
    </row>
    <row r="220" spans="1:10" ht="15" customHeight="1" thickBot="1" x14ac:dyDescent="0.4">
      <c r="A220" s="3"/>
      <c r="B220" s="7"/>
      <c r="C220" s="268" t="s">
        <v>5</v>
      </c>
      <c r="D220" s="269">
        <v>44139</v>
      </c>
      <c r="E220" s="269">
        <v>1568.31881</v>
      </c>
      <c r="F220" s="269">
        <v>25564.17094</v>
      </c>
      <c r="G220" s="269">
        <f>D220-F220</f>
        <v>18574.82906</v>
      </c>
      <c r="H220" s="269">
        <v>30779.803240000001</v>
      </c>
      <c r="I220" s="270"/>
      <c r="J220" s="8"/>
    </row>
    <row r="221" spans="1:10" ht="15" customHeight="1" thickBot="1" x14ac:dyDescent="0.4">
      <c r="A221" s="3"/>
      <c r="B221" s="7"/>
      <c r="C221" s="271" t="s">
        <v>85</v>
      </c>
      <c r="D221" s="269">
        <v>100</v>
      </c>
      <c r="E221" s="269">
        <v>0.246</v>
      </c>
      <c r="F221" s="269">
        <v>21.73555</v>
      </c>
      <c r="G221" s="269">
        <f>D221-F221</f>
        <v>78.264449999999997</v>
      </c>
      <c r="H221" s="269">
        <v>17.5106</v>
      </c>
      <c r="I221" s="270"/>
      <c r="J221" s="8"/>
    </row>
    <row r="222" spans="1:10" ht="15.75" customHeight="1" thickBot="1" x14ac:dyDescent="0.4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4">
      <c r="A223" s="3"/>
      <c r="B223" s="7"/>
      <c r="C223" s="274" t="s">
        <v>113</v>
      </c>
      <c r="D223" s="275">
        <f>SUM(D220:D222)</f>
        <v>44291</v>
      </c>
      <c r="E223" s="275">
        <f>SUM(E220:E222)</f>
        <v>1568.5648100000001</v>
      </c>
      <c r="F223" s="275">
        <f>SUM(F220:F222)</f>
        <v>25585.906490000001</v>
      </c>
      <c r="G223" s="275">
        <f>D223-F223</f>
        <v>18705.093509999999</v>
      </c>
      <c r="H223" s="275">
        <f>SUM(H220:H222)</f>
        <v>30797.313840000003</v>
      </c>
      <c r="I223" s="270"/>
      <c r="J223" s="8"/>
    </row>
    <row r="224" spans="1:10" ht="17.149999999999999" customHeight="1" thickBot="1" x14ac:dyDescent="0.4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3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4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5" customHeight="1" thickTop="1" thickBot="1" x14ac:dyDescent="0.4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5" customHeight="1" thickBot="1" x14ac:dyDescent="0.4">
      <c r="A262" s="194"/>
      <c r="B262" s="218"/>
      <c r="C262" s="400" t="s">
        <v>2</v>
      </c>
      <c r="D262" s="401"/>
      <c r="E262" s="191"/>
      <c r="F262" s="191"/>
      <c r="G262" s="221"/>
      <c r="H262" s="221"/>
      <c r="I262" s="221"/>
      <c r="J262" s="226"/>
    </row>
    <row r="263" spans="1:10" ht="14.15" customHeight="1" x14ac:dyDescent="0.3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5" customHeight="1" x14ac:dyDescent="0.3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5" customHeight="1" x14ac:dyDescent="0.3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4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4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5" customHeight="1" x14ac:dyDescent="0.3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3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4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3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5" customHeight="1" thickBot="1" x14ac:dyDescent="0.4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4">
      <c r="A273" s="3"/>
      <c r="B273" s="288"/>
      <c r="C273" s="266" t="s">
        <v>19</v>
      </c>
      <c r="D273" s="301" t="s">
        <v>3</v>
      </c>
      <c r="E273" s="266" t="str">
        <f>F22</f>
        <v>FANGST UKE 26</v>
      </c>
      <c r="F273" s="266" t="str">
        <f>G22</f>
        <v>FANGST T.O.M UKE 26</v>
      </c>
      <c r="G273" s="266" t="str">
        <f>H22</f>
        <v>RESTKVOTER UKE 26</v>
      </c>
      <c r="H273" s="266" t="str">
        <f>I22</f>
        <v>FANGST T.O.M. UKE 26 2021</v>
      </c>
      <c r="I273" s="293"/>
      <c r="J273" s="237"/>
    </row>
    <row r="274" spans="1:10" ht="14.15" customHeight="1" thickBot="1" x14ac:dyDescent="0.4">
      <c r="A274" s="231"/>
      <c r="B274" s="232"/>
      <c r="C274" s="268" t="s">
        <v>121</v>
      </c>
      <c r="D274" s="394">
        <v>1865</v>
      </c>
      <c r="E274" s="302">
        <v>9.4635400000000001</v>
      </c>
      <c r="F274" s="302">
        <v>169.39301</v>
      </c>
      <c r="G274" s="396">
        <f>D274-F274-F275</f>
        <v>1075.7397000000001</v>
      </c>
      <c r="H274" s="302">
        <v>224.44435999999999</v>
      </c>
      <c r="I274" s="236"/>
      <c r="J274" s="303"/>
    </row>
    <row r="275" spans="1:10" ht="14.15" customHeight="1" thickBot="1" x14ac:dyDescent="0.4">
      <c r="A275" s="3"/>
      <c r="B275" s="288"/>
      <c r="C275" s="271" t="s">
        <v>122</v>
      </c>
      <c r="D275" s="395"/>
      <c r="E275" s="302">
        <v>85.464690000000004</v>
      </c>
      <c r="F275" s="302">
        <v>619.86729000000003</v>
      </c>
      <c r="G275" s="397"/>
      <c r="H275" s="302">
        <v>434.37594999999999</v>
      </c>
      <c r="I275" s="304"/>
      <c r="J275" s="237"/>
    </row>
    <row r="276" spans="1:10" ht="16" thickBot="1" x14ac:dyDescent="0.4">
      <c r="A276" s="231"/>
      <c r="B276" s="232"/>
      <c r="C276" s="272" t="s">
        <v>103</v>
      </c>
      <c r="D276" s="305">
        <v>5</v>
      </c>
      <c r="E276" s="306"/>
      <c r="F276" s="306">
        <v>0.91690000000000005</v>
      </c>
      <c r="G276" s="302">
        <f>D276-F276</f>
        <v>4.0831</v>
      </c>
      <c r="H276" s="306">
        <v>1.212</v>
      </c>
      <c r="I276" s="236"/>
      <c r="J276" s="307"/>
    </row>
    <row r="277" spans="1:10" ht="18.75" customHeight="1" thickBot="1" x14ac:dyDescent="0.4">
      <c r="A277" s="231"/>
      <c r="B277" s="308"/>
      <c r="C277" s="272" t="s">
        <v>123</v>
      </c>
      <c r="D277" s="309"/>
      <c r="E277" s="306">
        <v>8.26E-3</v>
      </c>
      <c r="F277" s="306">
        <v>3.15822</v>
      </c>
      <c r="G277" s="302"/>
      <c r="H277" s="306">
        <v>2.3592</v>
      </c>
      <c r="I277" s="310"/>
      <c r="J277" s="287"/>
    </row>
    <row r="278" spans="1:10" ht="14.15" customHeight="1" thickBot="1" x14ac:dyDescent="0.4">
      <c r="A278" s="3"/>
      <c r="B278" s="288"/>
      <c r="C278" s="274" t="s">
        <v>113</v>
      </c>
      <c r="D278" s="311">
        <f>D263</f>
        <v>1870</v>
      </c>
      <c r="E278" s="312">
        <f>SUM(E274:E277)</f>
        <v>94.936490000000006</v>
      </c>
      <c r="F278" s="312">
        <f>SUM(F274:F277)</f>
        <v>793.33542000000011</v>
      </c>
      <c r="G278" s="312">
        <f>D278-F278</f>
        <v>1076.6645799999999</v>
      </c>
      <c r="H278" s="312">
        <f>H274+H275+H276+H277</f>
        <v>662.39150999999993</v>
      </c>
      <c r="I278" s="293"/>
      <c r="J278" s="287"/>
    </row>
    <row r="279" spans="1:10" ht="14.15" customHeight="1" x14ac:dyDescent="0.3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5" customHeight="1" thickBot="1" x14ac:dyDescent="0.4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4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4">
      <c r="B291" s="319"/>
      <c r="C291" s="398" t="s">
        <v>2</v>
      </c>
      <c r="D291" s="399"/>
      <c r="E291" s="398" t="s">
        <v>125</v>
      </c>
      <c r="F291" s="399"/>
      <c r="G291" s="398" t="s">
        <v>126</v>
      </c>
      <c r="H291" s="399"/>
      <c r="I291" s="191"/>
      <c r="J291" s="320"/>
    </row>
    <row r="292" spans="1:10" ht="14.25" customHeight="1" x14ac:dyDescent="0.3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3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3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5" customHeight="1" thickBot="1" x14ac:dyDescent="0.4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5" customHeight="1" thickBot="1" x14ac:dyDescent="0.4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25" customHeight="1" x14ac:dyDescent="0.3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25" customHeight="1" x14ac:dyDescent="0.3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3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4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3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4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4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26</v>
      </c>
      <c r="G303" s="332" t="str">
        <f>G22</f>
        <v>FANGST T.O.M UKE 26</v>
      </c>
      <c r="H303" s="332" t="str">
        <f>H22</f>
        <v>RESTKVOTER UKE 26</v>
      </c>
      <c r="I303" s="332" t="str">
        <f>I22</f>
        <v>FANGST T.O.M. UKE 26 2021</v>
      </c>
      <c r="J303" s="320"/>
    </row>
    <row r="304" spans="1:10" ht="14.15" customHeight="1" x14ac:dyDescent="0.3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137.90438</v>
      </c>
      <c r="G304" s="336">
        <f t="shared" si="14"/>
        <v>3106.96666</v>
      </c>
      <c r="H304" s="336">
        <f>H308+H307+H306+H305</f>
        <v>8997.0333400000018</v>
      </c>
      <c r="I304" s="336">
        <f t="shared" si="14"/>
        <v>6035.5389400000004</v>
      </c>
      <c r="J304" s="320"/>
    </row>
    <row r="305" spans="1:10" ht="14.15" customHeight="1" x14ac:dyDescent="0.35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1355.2989299999999</v>
      </c>
      <c r="H305" s="339">
        <f t="shared" ref="H305:H309" si="15">E305-G305</f>
        <v>3902.7010700000001</v>
      </c>
      <c r="I305" s="339">
        <v>2653.5035400000002</v>
      </c>
      <c r="J305" s="320"/>
    </row>
    <row r="306" spans="1:10" ht="14.15" customHeight="1" x14ac:dyDescent="0.3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479.01240000000001</v>
      </c>
      <c r="H306" s="339">
        <f t="shared" si="15"/>
        <v>889.98759999999993</v>
      </c>
      <c r="I306" s="339">
        <v>1022.5022</v>
      </c>
      <c r="J306" s="320"/>
    </row>
    <row r="307" spans="1:10" ht="14.15" customHeight="1" x14ac:dyDescent="0.35">
      <c r="A307" s="139"/>
      <c r="B307" s="319"/>
      <c r="C307" s="340" t="s">
        <v>128</v>
      </c>
      <c r="D307" s="338">
        <v>1225</v>
      </c>
      <c r="E307" s="338">
        <v>1283</v>
      </c>
      <c r="F307" s="339">
        <v>18.673380000000002</v>
      </c>
      <c r="G307" s="339">
        <v>925.72092999999995</v>
      </c>
      <c r="H307" s="339">
        <f t="shared" si="15"/>
        <v>357.27907000000005</v>
      </c>
      <c r="I307" s="339">
        <v>790.02615000000003</v>
      </c>
      <c r="J307" s="320"/>
    </row>
    <row r="308" spans="1:10" ht="14.15" customHeight="1" thickBot="1" x14ac:dyDescent="0.4">
      <c r="A308" s="139"/>
      <c r="B308" s="319"/>
      <c r="C308" s="341" t="s">
        <v>134</v>
      </c>
      <c r="D308" s="342">
        <v>4103</v>
      </c>
      <c r="E308" s="342">
        <v>4194</v>
      </c>
      <c r="F308" s="339">
        <v>119.23099999999999</v>
      </c>
      <c r="G308" s="339">
        <v>346.93439999999998</v>
      </c>
      <c r="H308" s="339">
        <f t="shared" si="15"/>
        <v>3847.0655999999999</v>
      </c>
      <c r="I308" s="339">
        <v>1569.5070499999999</v>
      </c>
      <c r="J308" s="320"/>
    </row>
    <row r="309" spans="1:10" ht="14.15" customHeight="1" thickBot="1" x14ac:dyDescent="0.4">
      <c r="A309" s="139"/>
      <c r="B309" s="319"/>
      <c r="C309" s="343" t="s">
        <v>76</v>
      </c>
      <c r="D309" s="344">
        <v>5500</v>
      </c>
      <c r="E309" s="344">
        <v>5500</v>
      </c>
      <c r="F309" s="345">
        <v>39.376399999999997</v>
      </c>
      <c r="G309" s="345">
        <v>4535.37968</v>
      </c>
      <c r="H309" s="345">
        <f t="shared" si="15"/>
        <v>964.62031999999999</v>
      </c>
      <c r="I309" s="345">
        <v>1659.5201300000001</v>
      </c>
      <c r="J309" s="320"/>
    </row>
    <row r="310" spans="1:10" ht="14.15" customHeight="1" x14ac:dyDescent="0.3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63.539880000000004</v>
      </c>
      <c r="G310" s="346">
        <f>G312+G311</f>
        <v>1767.46432</v>
      </c>
      <c r="H310" s="346">
        <f>E310-G310</f>
        <v>6232.53568</v>
      </c>
      <c r="I310" s="346">
        <f>I312+I311</f>
        <v>2118.5226200000002</v>
      </c>
      <c r="J310" s="320"/>
    </row>
    <row r="311" spans="1:10" ht="14.15" customHeight="1" x14ac:dyDescent="0.35">
      <c r="A311" s="139"/>
      <c r="B311" s="319"/>
      <c r="C311" s="340" t="s">
        <v>67</v>
      </c>
      <c r="D311" s="347"/>
      <c r="E311" s="338"/>
      <c r="F311" s="339">
        <v>23.405000000000001</v>
      </c>
      <c r="G311" s="339">
        <v>924.42394000000002</v>
      </c>
      <c r="H311" s="339"/>
      <c r="I311" s="339">
        <v>5.3460000000000001</v>
      </c>
      <c r="J311" s="320"/>
    </row>
    <row r="312" spans="1:10" ht="14.15" customHeight="1" thickBot="1" x14ac:dyDescent="0.4">
      <c r="A312" s="139"/>
      <c r="B312" s="319"/>
      <c r="C312" s="348" t="s">
        <v>135</v>
      </c>
      <c r="D312" s="349"/>
      <c r="E312" s="350"/>
      <c r="F312" s="351">
        <v>40.134880000000003</v>
      </c>
      <c r="G312" s="351">
        <v>843.04038000000003</v>
      </c>
      <c r="H312" s="351"/>
      <c r="I312" s="351">
        <v>2113.1766200000002</v>
      </c>
      <c r="J312" s="320"/>
    </row>
    <row r="313" spans="1:10" ht="14.15" customHeight="1" thickBot="1" x14ac:dyDescent="0.4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0.1593</v>
      </c>
      <c r="H313" s="345">
        <f>E313-G313</f>
        <v>9.8407</v>
      </c>
      <c r="I313" s="345">
        <v>0.18225</v>
      </c>
      <c r="J313" s="320"/>
    </row>
    <row r="314" spans="1:10" ht="14.15" customHeight="1" thickBot="1" x14ac:dyDescent="0.4">
      <c r="A314" s="139"/>
      <c r="B314" s="319"/>
      <c r="C314" s="352" t="s">
        <v>136</v>
      </c>
      <c r="D314" s="353"/>
      <c r="E314" s="354"/>
      <c r="F314" s="345">
        <v>12.111829999999999</v>
      </c>
      <c r="G314" s="345">
        <v>96.247249999999994</v>
      </c>
      <c r="H314" s="345">
        <f>E314-G314</f>
        <v>-96.247249999999994</v>
      </c>
      <c r="I314" s="345">
        <v>28.1767</v>
      </c>
      <c r="J314" s="320"/>
    </row>
    <row r="315" spans="1:10" ht="19" thickBot="1" x14ac:dyDescent="0.4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252.93249</v>
      </c>
      <c r="G315" s="357">
        <f t="shared" si="16"/>
        <v>9506.2172099999989</v>
      </c>
      <c r="H315" s="357">
        <f>H304+H309+H310+H313+H314</f>
        <v>16107.782790000001</v>
      </c>
      <c r="I315" s="357">
        <f t="shared" si="16"/>
        <v>9841.9406400000007</v>
      </c>
      <c r="J315" s="320"/>
    </row>
    <row r="316" spans="1:10" ht="14.15" customHeight="1" x14ac:dyDescent="0.3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5" customHeight="1" x14ac:dyDescent="0.3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5" customHeight="1" x14ac:dyDescent="0.3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4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3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3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5" customHeight="1" x14ac:dyDescent="0.3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5" customHeight="1" thickBot="1" x14ac:dyDescent="0.4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5" customHeight="1" thickBot="1" x14ac:dyDescent="0.4">
      <c r="A326" s="139"/>
      <c r="B326" s="319"/>
      <c r="C326" s="400" t="s">
        <v>141</v>
      </c>
      <c r="D326" s="401"/>
      <c r="E326" s="191"/>
      <c r="F326" s="191"/>
      <c r="G326" s="191"/>
      <c r="H326" s="191"/>
      <c r="I326" s="191"/>
      <c r="J326" s="320"/>
    </row>
    <row r="327" spans="1:10" ht="14.15" customHeight="1" x14ac:dyDescent="0.35">
      <c r="A327" s="139"/>
      <c r="B327" s="319"/>
      <c r="C327" s="256" t="s">
        <v>107</v>
      </c>
      <c r="D327" s="257">
        <v>4506</v>
      </c>
      <c r="E327" s="191"/>
      <c r="F327" s="191"/>
      <c r="G327" s="191"/>
      <c r="H327" s="191"/>
      <c r="I327" s="191"/>
      <c r="J327" s="320"/>
    </row>
    <row r="328" spans="1:10" ht="14.15" customHeight="1" x14ac:dyDescent="0.35">
      <c r="A328" s="139"/>
      <c r="B328" s="319"/>
      <c r="C328" s="259" t="s">
        <v>117</v>
      </c>
      <c r="D328" s="260">
        <v>3083</v>
      </c>
      <c r="E328" s="191"/>
      <c r="G328" s="191"/>
      <c r="H328" s="191"/>
      <c r="I328" s="191"/>
      <c r="J328" s="320"/>
    </row>
    <row r="329" spans="1:10" ht="14.15" customHeight="1" thickBot="1" x14ac:dyDescent="0.4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5" customHeight="1" thickBot="1" x14ac:dyDescent="0.4">
      <c r="A330" s="139"/>
      <c r="B330" s="319"/>
      <c r="C330" s="261" t="s">
        <v>62</v>
      </c>
      <c r="D330" s="262">
        <v>7712</v>
      </c>
      <c r="E330" s="191"/>
      <c r="F330" s="191"/>
      <c r="G330" s="191"/>
      <c r="H330" s="191"/>
      <c r="I330" s="191"/>
      <c r="J330" s="320"/>
    </row>
    <row r="331" spans="1:10" ht="14.15" customHeight="1" x14ac:dyDescent="0.3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5" customHeight="1" x14ac:dyDescent="0.3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5" customHeight="1" x14ac:dyDescent="0.3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5" customHeight="1" thickBot="1" x14ac:dyDescent="0.4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4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4">
      <c r="A336" s="280"/>
      <c r="B336" s="330"/>
      <c r="C336" s="371" t="s">
        <v>144</v>
      </c>
      <c r="D336" s="372" t="s">
        <v>145</v>
      </c>
      <c r="E336" s="371" t="str">
        <f>F22</f>
        <v>FANGST UKE 26</v>
      </c>
      <c r="F336" s="371" t="str">
        <f>G22</f>
        <v>FANGST T.O.M UKE 26</v>
      </c>
      <c r="G336" s="373" t="str">
        <f>H22</f>
        <v>RESTKVOTER UKE 26</v>
      </c>
      <c r="H336" s="371" t="str">
        <f>I22</f>
        <v>FANGST T.O.M. UKE 26 2021</v>
      </c>
      <c r="I336" s="282"/>
      <c r="J336" s="331"/>
    </row>
    <row r="337" spans="1:10" ht="14.15" customHeight="1" thickBot="1" x14ac:dyDescent="0.4">
      <c r="A337" s="280"/>
      <c r="B337" s="319"/>
      <c r="C337" s="343" t="s">
        <v>146</v>
      </c>
      <c r="D337" s="388">
        <v>1386</v>
      </c>
      <c r="E337" s="374">
        <f>E339+E338</f>
        <v>0</v>
      </c>
      <c r="F337" s="374">
        <f>F339+F338</f>
        <v>1386.9813300000001</v>
      </c>
      <c r="G337" s="391">
        <f>D337-F337</f>
        <v>-0.98133000000007087</v>
      </c>
      <c r="H337" s="374">
        <f>SUM(H338:H339)</f>
        <v>1827.08673</v>
      </c>
      <c r="I337" s="375"/>
      <c r="J337" s="320"/>
    </row>
    <row r="338" spans="1:10" ht="14.15" customHeight="1" thickBot="1" x14ac:dyDescent="0.4">
      <c r="A338" s="139"/>
      <c r="B338" s="319"/>
      <c r="C338" s="376" t="s">
        <v>9</v>
      </c>
      <c r="D338" s="389"/>
      <c r="E338" s="377"/>
      <c r="F338" s="377">
        <v>1081.99515</v>
      </c>
      <c r="G338" s="392"/>
      <c r="H338" s="377">
        <v>1518.92318</v>
      </c>
      <c r="I338" s="191"/>
      <c r="J338" s="320"/>
    </row>
    <row r="339" spans="1:10" ht="14.15" customHeight="1" thickBot="1" x14ac:dyDescent="0.4">
      <c r="A339" s="139"/>
      <c r="B339" s="319"/>
      <c r="C339" s="376" t="s">
        <v>12</v>
      </c>
      <c r="D339" s="390"/>
      <c r="E339" s="378"/>
      <c r="F339" s="378">
        <v>304.98617999999999</v>
      </c>
      <c r="G339" s="393"/>
      <c r="H339" s="378">
        <v>308.16354999999999</v>
      </c>
      <c r="I339" s="191"/>
      <c r="J339" s="320"/>
    </row>
    <row r="340" spans="1:10" ht="14.15" customHeight="1" thickBot="1" x14ac:dyDescent="0.4">
      <c r="A340" s="139"/>
      <c r="B340" s="319"/>
      <c r="C340" s="343" t="s">
        <v>147</v>
      </c>
      <c r="D340" s="388">
        <v>1560</v>
      </c>
      <c r="E340" s="374">
        <f>SUM(E341:E342)</f>
        <v>101.46124999999999</v>
      </c>
      <c r="F340" s="374">
        <f>SUM(F341:F342)</f>
        <v>777.29380000000003</v>
      </c>
      <c r="G340" s="391">
        <f>D340-F340</f>
        <v>782.70619999999997</v>
      </c>
      <c r="H340" s="374">
        <f>SUM(H341:H342)</f>
        <v>597.67052999999999</v>
      </c>
      <c r="I340" s="375"/>
      <c r="J340" s="320"/>
    </row>
    <row r="341" spans="1:10" ht="14.15" customHeight="1" thickBot="1" x14ac:dyDescent="0.4">
      <c r="A341" s="139"/>
      <c r="B341" s="319"/>
      <c r="C341" s="376" t="s">
        <v>9</v>
      </c>
      <c r="D341" s="389"/>
      <c r="E341" s="379">
        <v>79.004949999999994</v>
      </c>
      <c r="F341" s="379">
        <v>598.58473000000004</v>
      </c>
      <c r="G341" s="392"/>
      <c r="H341" s="379">
        <v>477.59903000000003</v>
      </c>
      <c r="I341" s="191"/>
      <c r="J341" s="320"/>
    </row>
    <row r="342" spans="1:10" ht="14.15" customHeight="1" thickBot="1" x14ac:dyDescent="0.4">
      <c r="A342" s="139"/>
      <c r="B342" s="319"/>
      <c r="C342" s="376" t="s">
        <v>12</v>
      </c>
      <c r="D342" s="390"/>
      <c r="E342" s="379">
        <v>22.456299999999999</v>
      </c>
      <c r="F342" s="379">
        <v>178.70907</v>
      </c>
      <c r="G342" s="393"/>
      <c r="H342" s="379">
        <v>120.0715</v>
      </c>
      <c r="I342" s="191"/>
      <c r="J342" s="320"/>
    </row>
    <row r="343" spans="1:10" ht="14.15" customHeight="1" thickBot="1" x14ac:dyDescent="0.4">
      <c r="A343" s="139"/>
      <c r="B343" s="319"/>
      <c r="C343" s="343" t="s">
        <v>148</v>
      </c>
      <c r="D343" s="388">
        <v>1560</v>
      </c>
      <c r="E343" s="380">
        <f>SUM(E344:E345)</f>
        <v>0</v>
      </c>
      <c r="F343" s="380">
        <f>SUM(F344:F345)</f>
        <v>0</v>
      </c>
      <c r="G343" s="391">
        <f>D343-F343</f>
        <v>1560</v>
      </c>
      <c r="H343" s="380">
        <f>SUM(H344:H345)</f>
        <v>0</v>
      </c>
      <c r="I343" s="191"/>
      <c r="J343" s="320"/>
    </row>
    <row r="344" spans="1:10" ht="14.15" customHeight="1" thickBot="1" x14ac:dyDescent="0.4">
      <c r="A344" s="139"/>
      <c r="B344" s="319"/>
      <c r="C344" s="376" t="s">
        <v>9</v>
      </c>
      <c r="D344" s="389"/>
      <c r="E344" s="379"/>
      <c r="F344" s="379"/>
      <c r="G344" s="392"/>
      <c r="H344" s="379"/>
      <c r="I344" s="191"/>
      <c r="J344" s="320"/>
    </row>
    <row r="345" spans="1:10" ht="14.15" customHeight="1" thickBot="1" x14ac:dyDescent="0.4">
      <c r="A345" s="139"/>
      <c r="B345" s="319"/>
      <c r="C345" s="376" t="s">
        <v>12</v>
      </c>
      <c r="D345" s="390"/>
      <c r="E345" s="381"/>
      <c r="F345" s="381"/>
      <c r="G345" s="393"/>
      <c r="H345" s="381"/>
      <c r="I345" s="191"/>
      <c r="J345" s="320"/>
    </row>
    <row r="346" spans="1:10" ht="14.15" customHeight="1" thickBot="1" x14ac:dyDescent="0.4">
      <c r="A346" s="139"/>
      <c r="B346" s="319"/>
      <c r="C346" s="352" t="s">
        <v>123</v>
      </c>
      <c r="D346" s="382"/>
      <c r="E346" s="383"/>
      <c r="F346" s="383"/>
      <c r="G346" s="384"/>
      <c r="H346" s="383"/>
      <c r="I346" s="191"/>
      <c r="J346" s="320"/>
    </row>
    <row r="347" spans="1:10" ht="14.15" customHeight="1" thickBot="1" x14ac:dyDescent="0.4">
      <c r="A347" s="139"/>
      <c r="B347" s="319"/>
      <c r="C347" s="355" t="s">
        <v>113</v>
      </c>
      <c r="D347" s="385">
        <f>D337+D340+D343</f>
        <v>4506</v>
      </c>
      <c r="E347" s="386">
        <f>E337+E340+E343+E346</f>
        <v>101.46124999999999</v>
      </c>
      <c r="F347" s="386">
        <f>F337+F340+F343+F346</f>
        <v>2164.27513</v>
      </c>
      <c r="G347" s="387">
        <f>SUM(G337:G346)</f>
        <v>2341.72487</v>
      </c>
      <c r="H347" s="386">
        <f>H337+H340+H343+H346</f>
        <v>2424.7572599999999</v>
      </c>
      <c r="I347" s="375"/>
      <c r="J347" s="320"/>
    </row>
    <row r="348" spans="1:10" ht="14.15" customHeight="1" x14ac:dyDescent="0.3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5" customHeight="1" thickBot="1" x14ac:dyDescent="0.4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3" fitToHeight="0" orientation="portrait" r:id="rId1"/>
  <headerFooter>
    <oddHeader xml:space="preserve">&amp;LForeløpig statistikk&amp;C&amp;"-,Fet"Pr. uke 26
&amp;"-,Normal"&amp;11(iht. motatte landings- og sluttsedler fra fiskesalgslagene; alle tallstørrelser i hele tonn)&amp;R06.07.2022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2022-07-06T11:04:07Z</dcterms:created>
  <dcterms:modified xsi:type="dcterms:W3CDTF">2022-07-06T12:19:50Z</dcterms:modified>
</cp:coreProperties>
</file>