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SOFFICE\Publisering november 2018\"/>
    </mc:Choice>
  </mc:AlternateContent>
  <bookViews>
    <workbookView xWindow="0" yWindow="0" windowWidth="23040" windowHeight="10845" tabRatio="413"/>
  </bookViews>
  <sheets>
    <sheet name="UKE_44_2018" sheetId="1" r:id="rId1"/>
  </sheets>
  <definedNames>
    <definedName name="Z_14D440E4_F18A_4F78_9989_38C1B133222D_.wvu.Cols" localSheetId="0" hidden="1">UKE_44_2018!#REF!</definedName>
    <definedName name="Z_14D440E4_F18A_4F78_9989_38C1B133222D_.wvu.PrintArea" localSheetId="0" hidden="1">UKE_44_2018!$B$1:$M$247</definedName>
    <definedName name="Z_14D440E4_F18A_4F78_9989_38C1B133222D_.wvu.Rows" localSheetId="0" hidden="1">UKE_44_2018!$359:$1048576,UKE_44_2018!$248:$358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34" i="1"/>
  <c r="G33" i="1"/>
  <c r="F25" i="1" l="1"/>
  <c r="G30" i="1" l="1"/>
  <c r="F30" i="1" s="1"/>
  <c r="F62" i="1" l="1"/>
  <c r="F68" i="1" s="1"/>
  <c r="G34" i="1"/>
  <c r="D68" i="1" l="1"/>
  <c r="G133" i="1" l="1"/>
  <c r="F133" i="1"/>
  <c r="I133" i="1"/>
  <c r="G179" i="1" l="1"/>
  <c r="F179" i="1"/>
  <c r="F240" i="1"/>
  <c r="G126" i="1" l="1"/>
  <c r="G125" i="1" s="1"/>
  <c r="H138" i="1" l="1"/>
  <c r="G25" i="1"/>
  <c r="G32" i="1"/>
  <c r="J32" i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  <c r="F32" i="1"/>
  <c r="F24" i="1" s="1"/>
  <c r="F42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<sst xmlns="http://schemas.openxmlformats.org/spreadsheetml/2006/main" count="256" uniqueCount="129">
  <si>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</si>
  <si>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</si>
  <si>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</si>
  <si>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</si>
  <si>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</si>
  <si>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</si>
  <si>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</si>
  <si>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</si>
  <si>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</si>
  <si>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</si>
  <si>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</si>
  <si>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</si>
  <si>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</si>
  <si>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</si>
  <si>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</si>
  <si>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</si>
  <si>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</si>
  <si>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</si>
  <si>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</si>
  <si>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</si>
  <si>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</si>
  <si>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</si>
  <si>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</si>
  <si>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</si>
  <si>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</si>
  <si>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</si>
  <si>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</si>
  <si>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</si>
  <si>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</si>
  <si>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</si>
  <si>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</si>
  <si>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</si>
  <si>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</si>
  <si>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</si>
  <si>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</si>
  <si>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</si>
  <si>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</si>
  <si>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</si>
  <si>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</si>
  <si>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</si>
  <si>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</si>
  <si>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</si>
  <si>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</si>
  <si>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</si>
  <si>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</si>
  <si>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</si>
  <si>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</si>
  <si>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</si>
  <si>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</si>
  <si>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</si>
  <si>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</si>
  <si>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</si>
  <si>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</si>
  <si>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</si>
  <si>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</si>
  <si>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</si>
  <si>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</si>
  <si>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</si>
  <si>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</si>
  <si>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</si>
  <si>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</si>
  <si>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</si>
  <si>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</si>
  <si>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</si>
  <si>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</si>
  <si>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</si>
  <si>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</si>
  <si>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</si>
  <si>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</si>
  <si>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</si>
  <si>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</si>
  <si>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</si>
  <si>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</si>
  <si>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</si>
  <si>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</si>
  <si>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</si>
  <si>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</si>
  <si>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</si>
  <si>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</si>
  <si>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</si>
  <si>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</si>
  <si>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</si>
  <si>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</si>
  <si>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</si>
  <si>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</si>
  <si>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</si>
  <si>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</si>
  <si>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</si>
  <si>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</si>
  <si>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</si>
  <si>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</si>
  <si>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</si>
  <si>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</si>
  <si>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</si>
  <si>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</si>
  <si>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</si>
  <si>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</si>
  <si>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</si>
  <si>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</si>
  <si>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</si>
  <si>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</si>
  <si>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</si>
  <si>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</si>
  <si>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</si>
  <si>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</si>
  <si>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</si>
  <si>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</si>
  <si>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</si>
  <si>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</si>
  <si>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</si>
  <si>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</si>
  <si>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</si>
  <si>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</si>
  <si>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</si>
  <si>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</si>
  <si>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</si>
  <si>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</si>
  <si>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</si>
  <si>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</si>
  <si>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</si>
  <si>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</si>
  <si>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</si>
  <si>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</si>
  <si>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</si>
  <si>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t>LANDET KVANTUM UKE 44</t>
  </si>
  <si>
    <t>LANDET KVANTUM T.O.M UKE 44</t>
  </si>
  <si>
    <t>LANDET KVANTUM T.O.M. UKE 44 2017</t>
  </si>
  <si>
    <r>
      <t xml:space="preserve">3 </t>
    </r>
    <r>
      <rPr>
        <sz val="9"/>
        <color theme="1"/>
        <rFont val="Calibri"/>
        <family val="2"/>
      </rPr>
      <t>Registrert rekreasjonsfiske utgjør 1 563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</si>
  <si>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407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</si>
</sst>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="90" zoomScaleNormal="115" zoomScalePageLayoutView="90" workbookViewId="0">
      <selection activeCell="J242" sqref="J242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117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101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102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103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104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3808.4897999999998</v>
      </c>
      <c r="G21" s="328">
        <f>G22+G23</f>
        <v>82528.439599999998</v>
      </c>
      <c r="H21" s="328"/>
      <c r="I21" s="328">
        <f>I23+I22</f>
        <v>28573.560399999995</v>
      </c>
      <c r="J21" s="329">
        <f>J23+J22</f>
        <v>97675.446800000005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3808.4897999999998</v>
      </c>
      <c r="G22" s="330">
        <v>81881.611300000004</v>
      </c>
      <c r="H22" s="330"/>
      <c r="I22" s="330">
        <f>E22-G22</f>
        <v>28470.388699999996</v>
      </c>
      <c r="J22" s="331">
        <v>97093.102700000003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/>
      <c r="G23" s="332">
        <v>646.82830000000001</v>
      </c>
      <c r="H23" s="332"/>
      <c r="I23" s="330">
        <f>E23-G23</f>
        <v>103.17169999999999</v>
      </c>
      <c r="J23" s="331">
        <v>582.34410000000003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1522.1017999999999</v>
      </c>
      <c r="G24" s="328">
        <f>G25+G31+G32</f>
        <v>223543.69079999998</v>
      </c>
      <c r="H24" s="328"/>
      <c r="I24" s="328">
        <f>I25+I31+I32</f>
        <v>3357.3091999999997</v>
      </c>
      <c r="J24" s="329">
        <f>J25+J31+J32</f>
        <v>254809.64515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1235.8444</v>
      </c>
      <c r="G25" s="334">
        <f>G26+G27+G28+G29</f>
        <v>176210.6795</v>
      </c>
      <c r="H25" s="334"/>
      <c r="I25" s="334">
        <f>I26+I27+I28+I29+I30</f>
        <v>4725.320499999998</v>
      </c>
      <c r="J25" s="335">
        <f>J26+J27+J28+J29+J30</f>
        <v>200763.66795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288.12990000000002</v>
      </c>
      <c r="G26" s="336">
        <v>51959.633199999997</v>
      </c>
      <c r="H26" s="336">
        <v>1776</v>
      </c>
      <c r="I26" s="336">
        <f>E26-G26+H26</f>
        <v>-371.63319999999658</v>
      </c>
      <c r="J26" s="337">
        <v>50375.3557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525.87419999999997</v>
      </c>
      <c r="G27" s="336">
        <v>49549.400500000003</v>
      </c>
      <c r="H27" s="336">
        <v>3214</v>
      </c>
      <c r="I27" s="336">
        <f>E27-G27+H27</f>
        <v>-1378.4005000000034</v>
      </c>
      <c r="J27" s="337">
        <v>53957.6708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338.39800000000002</v>
      </c>
      <c r="G28" s="336">
        <v>44056.563600000001</v>
      </c>
      <c r="H28" s="336">
        <v>3601</v>
      </c>
      <c r="I28" s="336">
        <f>E28-G28+H28</f>
        <v>1443.4363999999987</v>
      </c>
      <c r="J28" s="337">
        <v>58872.919099999999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83.442300000000003</v>
      </c>
      <c r="G29" s="336">
        <v>30645.082200000001</v>
      </c>
      <c r="H29" s="336">
        <v>2795</v>
      </c>
      <c r="I29" s="336">
        <f>E29-G29+H29</f>
        <v>-782.08220000000074</v>
      </c>
      <c r="J29" s="337">
        <v>37557.722349999996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G30-10531</f>
        <v>855</v>
      </c>
      <c r="G30" s="336">
        <f>SUM(H26:H29)</f>
        <v>11386</v>
      </c>
      <c r="H30" s="336"/>
      <c r="I30" s="336">
        <f>E30-G30</f>
        <v>5814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233.25739999999999</v>
      </c>
      <c r="G31" s="334">
        <v>20878.011299999998</v>
      </c>
      <c r="H31" s="392"/>
      <c r="I31" s="392">
        <f>E31-G31</f>
        <v>8788.9887000000017</v>
      </c>
      <c r="J31" s="408">
        <v>24223.843000000001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53</v>
      </c>
      <c r="G32" s="334">
        <f>G33</f>
        <v>26455</v>
      </c>
      <c r="H32" s="336"/>
      <c r="I32" s="392">
        <f>I33+I34</f>
        <v>-10157</v>
      </c>
      <c r="J32" s="408">
        <f>J33</f>
        <v>29822.1342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53-F37</f>
        <v>53</v>
      </c>
      <c r="G33" s="336">
        <f>32543-G37</f>
        <v>26455</v>
      </c>
      <c r="H33" s="336">
        <v>749</v>
      </c>
      <c r="I33" s="336">
        <f>E33-G33+H33</f>
        <v>-11508</v>
      </c>
      <c r="J33" s="337">
        <v>29822.1342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40</f>
        <v>40</v>
      </c>
      <c r="G34" s="339">
        <f>H33</f>
        <v>749</v>
      </c>
      <c r="H34" s="339"/>
      <c r="I34" s="339">
        <f>E34-G34</f>
        <v>1351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4</v>
      </c>
      <c r="G36" s="318">
        <v>805</v>
      </c>
      <c r="H36" s="318"/>
      <c r="I36" s="368">
        <f t="shared" si="0"/>
        <v>-102</v>
      </c>
      <c r="J36" s="409">
        <v>428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/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4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21</v>
      </c>
      <c r="G39" s="318">
        <v>1267</v>
      </c>
      <c r="H39" s="318"/>
      <c r="I39" s="368">
        <f t="shared" si="0"/>
        <v>1733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96</v>
      </c>
      <c r="D40" s="317">
        <v>500</v>
      </c>
      <c r="E40" s="318">
        <v>500</v>
      </c>
      <c r="F40" s="318"/>
      <c r="G40" s="318"/>
      <c r="H40" s="318"/>
      <c r="I40" s="368">
        <f t="shared" si="0"/>
        <v>500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>
        <v>5</v>
      </c>
      <c r="G41" s="318">
        <v>263</v>
      </c>
      <c r="H41" s="318"/>
      <c r="I41" s="368">
        <f t="shared" si="0"/>
        <v>-263</v>
      </c>
      <c r="J41" s="409">
        <v>351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5364.5915999999997</v>
      </c>
      <c r="G42" s="320">
        <f>G21+G24+G35+G36+G37+G38+G39+G41</f>
        <v>325887.47959999996</v>
      </c>
      <c r="H42" s="196">
        <f>H26+H27+H28+H29+H33</f>
        <v>12135</v>
      </c>
      <c r="I42" s="300">
        <f>I21+I24+I35+I36+I37+I38+I39+I40+I41</f>
        <v>30318.520399999994</v>
      </c>
      <c r="J42" s="197">
        <f>J21+J24+J35+J36+J37+J38+J39+J40+J41</f>
        <v>363559.8481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118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119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5"/>
      <c r="E46" s="365"/>
      <c r="F46" s="365"/>
      <c r="G46" s="366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6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42" t="s">
        <v>2</v>
      </c>
      <c r="D51" s="443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4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4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4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4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5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55" t="s">
        <v>8</v>
      </c>
      <c r="C57" s="456"/>
      <c r="D57" s="456"/>
      <c r="E57" s="456"/>
      <c r="F57" s="456"/>
      <c r="G57" s="456"/>
      <c r="H57" s="456"/>
      <c r="I57" s="456"/>
      <c r="J57" s="456"/>
      <c r="K57" s="457"/>
      <c r="L57" s="205"/>
      <c r="M57" s="205"/>
    </row>
    <row r="58" spans="2:13" s="3" customFormat="1" ht="63.75" thickBot="1" x14ac:dyDescent="0.3">
      <c r="B58" s="143"/>
      <c r="C58" s="403" t="s">
        <v>19</v>
      </c>
      <c r="D58" s="404" t="s">
        <v>20</v>
      </c>
      <c r="E58" s="326" t="str">
        <f>F20</f>
        <v>LANDET KVANTUM UKE 44</v>
      </c>
      <c r="F58" s="326" t="str">
        <f>G20</f>
        <v>LANDET KVANTUM T.O.M UKE 44</v>
      </c>
      <c r="G58" s="326" t="str">
        <f>I20</f>
        <v>RESTKVOTER</v>
      </c>
      <c r="H58" s="327" t="str">
        <f>J20</f>
        <v>LANDET KVANTUM T.O.M. UKE 44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0" t="s">
        <v>32</v>
      </c>
      <c r="D59" s="464">
        <v>5346</v>
      </c>
      <c r="E59" s="347">
        <v>208.35560000000001</v>
      </c>
      <c r="F59" s="412">
        <v>2132.2779999999998</v>
      </c>
      <c r="G59" s="466">
        <f>D59-F59-F60</f>
        <v>1380.3304000000003</v>
      </c>
      <c r="H59" s="348">
        <v>1790.3378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65"/>
      <c r="E60" s="428">
        <v>4.1212</v>
      </c>
      <c r="F60" s="418">
        <v>1833.3915999999999</v>
      </c>
      <c r="G60" s="467"/>
      <c r="H60" s="415">
        <v>1593.7904000000001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75</v>
      </c>
      <c r="D61" s="402">
        <v>200</v>
      </c>
      <c r="E61" s="380"/>
      <c r="F61" s="419">
        <v>74.916899999999998</v>
      </c>
      <c r="G61" s="386">
        <f>D61-F61</f>
        <v>125.0831</v>
      </c>
      <c r="H61" s="416">
        <v>82.224000000000004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0" t="s">
        <v>120</v>
      </c>
      <c r="D62" s="422">
        <v>8019</v>
      </c>
      <c r="E62" s="347">
        <f>SUM(E63:E65)</f>
        <v>19.024100000000001</v>
      </c>
      <c r="F62" s="412">
        <f>F63+F64+F65</f>
        <v>7727.4855000000007</v>
      </c>
      <c r="G62" s="347">
        <f>D62-F62</f>
        <v>291.51449999999932</v>
      </c>
      <c r="H62" s="348">
        <f>H63+H64+H65</f>
        <v>7641.1872999999996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423"/>
      <c r="E63" s="357">
        <v>0.44590000000000002</v>
      </c>
      <c r="F63" s="413">
        <v>3374.8144000000002</v>
      </c>
      <c r="G63" s="357"/>
      <c r="H63" s="358">
        <v>3461.5109000000002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423"/>
      <c r="E64" s="357">
        <v>12.278</v>
      </c>
      <c r="F64" s="413">
        <v>2942.1659</v>
      </c>
      <c r="G64" s="357"/>
      <c r="H64" s="358">
        <v>2887.0889000000002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06" t="s">
        <v>35</v>
      </c>
      <c r="D65" s="424"/>
      <c r="E65" s="421">
        <v>6.3002000000000002</v>
      </c>
      <c r="F65" s="414">
        <v>1410.5052000000001</v>
      </c>
      <c r="G65" s="421"/>
      <c r="H65" s="378">
        <v>1292.5875000000001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05" t="s">
        <v>36</v>
      </c>
      <c r="D66" s="425">
        <v>190</v>
      </c>
      <c r="E66" s="380"/>
      <c r="F66" s="419">
        <v>54.438299999999998</v>
      </c>
      <c r="G66" s="380">
        <f>D66-F66</f>
        <v>135.5617</v>
      </c>
      <c r="H66" s="416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426"/>
      <c r="E67" s="379"/>
      <c r="F67" s="420"/>
      <c r="G67" s="379"/>
      <c r="H67" s="417">
        <v>62.343600000000002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427">
        <f>SUM(D59:D67)</f>
        <v>13755</v>
      </c>
      <c r="E68" s="200">
        <f>E59+E60+E61+E62+E66+E67</f>
        <v>231.5009</v>
      </c>
      <c r="F68" s="222">
        <f>F59+F60+F61+F62+F66+F67</f>
        <v>11822.5103</v>
      </c>
      <c r="G68" s="200">
        <f>G59+G60+G61+G62+G66+G67</f>
        <v>1932.4896999999996</v>
      </c>
      <c r="H68" s="197">
        <f>H59+H60+H61+H62+H66+H67</f>
        <v>11170.6353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62" t="s">
        <v>121</v>
      </c>
      <c r="D69" s="462"/>
      <c r="E69" s="462"/>
      <c r="F69" s="221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53" t="s">
        <v>2</v>
      </c>
      <c r="D76" s="454"/>
      <c r="E76" s="453" t="s">
        <v>20</v>
      </c>
      <c r="F76" s="458"/>
      <c r="G76" s="453" t="s">
        <v>21</v>
      </c>
      <c r="H76" s="454"/>
      <c r="I76" s="157"/>
      <c r="J76" s="157"/>
      <c r="K76" s="116"/>
      <c r="L76" s="137"/>
      <c r="M76" s="137"/>
    </row>
    <row r="77" spans="2:13" ht="15" x14ac:dyDescent="0.25">
      <c r="B77" s="246"/>
      <c r="C77" s="166" t="s">
        <v>27</v>
      </c>
      <c r="D77" s="170">
        <v>99230</v>
      </c>
      <c r="E77" s="247" t="s">
        <v>5</v>
      </c>
      <c r="F77" s="240">
        <v>37797</v>
      </c>
      <c r="G77" s="248" t="s">
        <v>25</v>
      </c>
      <c r="H77" s="240">
        <v>11101</v>
      </c>
      <c r="I77" s="167"/>
      <c r="J77" s="167"/>
      <c r="K77" s="249"/>
      <c r="L77" s="290"/>
      <c r="M77" s="137"/>
    </row>
    <row r="78" spans="2:13" ht="15" x14ac:dyDescent="0.25">
      <c r="B78" s="246"/>
      <c r="C78" s="166" t="s">
        <v>3</v>
      </c>
      <c r="D78" s="170">
        <v>90230</v>
      </c>
      <c r="E78" s="250" t="s">
        <v>6</v>
      </c>
      <c r="F78" s="170">
        <v>61670</v>
      </c>
      <c r="G78" s="248" t="s">
        <v>57</v>
      </c>
      <c r="H78" s="170">
        <v>45636</v>
      </c>
      <c r="I78" s="167"/>
      <c r="J78" s="167"/>
      <c r="K78" s="249"/>
      <c r="L78" s="290"/>
      <c r="M78" s="137"/>
    </row>
    <row r="79" spans="2:13" ht="18" thickBot="1" x14ac:dyDescent="0.3">
      <c r="B79" s="246"/>
      <c r="C79" s="166" t="s">
        <v>102</v>
      </c>
      <c r="D79" s="170">
        <v>12845</v>
      </c>
      <c r="E79" s="166" t="s">
        <v>101</v>
      </c>
      <c r="F79" s="170">
        <v>2138</v>
      </c>
      <c r="G79" s="248" t="s">
        <v>58</v>
      </c>
      <c r="H79" s="170">
        <v>4933</v>
      </c>
      <c r="I79" s="167"/>
      <c r="J79" s="167"/>
      <c r="K79" s="249"/>
      <c r="L79" s="290"/>
      <c r="M79" s="137"/>
    </row>
    <row r="80" spans="2:13" ht="14.1" customHeight="1" thickBot="1" x14ac:dyDescent="0.3">
      <c r="B80" s="246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1"/>
      <c r="L80" s="254"/>
      <c r="M80" s="119"/>
    </row>
    <row r="81" spans="1:13" ht="12" customHeight="1" x14ac:dyDescent="0.25">
      <c r="B81" s="246"/>
      <c r="C81" s="387" t="s">
        <v>105</v>
      </c>
      <c r="D81" s="201"/>
      <c r="E81" s="201"/>
      <c r="F81" s="201"/>
      <c r="G81" s="201"/>
      <c r="H81" s="201"/>
      <c r="I81" s="253"/>
      <c r="J81" s="254"/>
      <c r="K81" s="251"/>
      <c r="L81" s="254"/>
      <c r="M81" s="119"/>
    </row>
    <row r="82" spans="1:13" ht="14.25" customHeight="1" x14ac:dyDescent="0.25">
      <c r="B82" s="246"/>
      <c r="C82" s="463" t="s">
        <v>106</v>
      </c>
      <c r="D82" s="463"/>
      <c r="E82" s="463"/>
      <c r="F82" s="463"/>
      <c r="G82" s="463"/>
      <c r="H82" s="463"/>
      <c r="I82" s="253"/>
      <c r="J82" s="254"/>
      <c r="K82" s="251"/>
      <c r="L82" s="254"/>
      <c r="M82" s="119"/>
    </row>
    <row r="83" spans="1:13" ht="6" customHeight="1" thickBot="1" x14ac:dyDescent="0.3">
      <c r="B83" s="246"/>
      <c r="C83" s="463"/>
      <c r="D83" s="463"/>
      <c r="E83" s="463"/>
      <c r="F83" s="463"/>
      <c r="G83" s="463"/>
      <c r="H83" s="463"/>
      <c r="I83" s="254"/>
      <c r="J83" s="254"/>
      <c r="K83" s="251"/>
      <c r="L83" s="254"/>
      <c r="M83" s="119"/>
    </row>
    <row r="84" spans="1:13" ht="14.1" customHeight="1" x14ac:dyDescent="0.25">
      <c r="B84" s="459" t="s">
        <v>8</v>
      </c>
      <c r="C84" s="460"/>
      <c r="D84" s="460"/>
      <c r="E84" s="460"/>
      <c r="F84" s="460"/>
      <c r="G84" s="460"/>
      <c r="H84" s="460"/>
      <c r="I84" s="460"/>
      <c r="J84" s="460"/>
      <c r="K84" s="461"/>
      <c r="L84" s="291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5" t="s">
        <v>76</v>
      </c>
      <c r="E86" s="321" t="s">
        <v>73</v>
      </c>
      <c r="F86" s="321" t="str">
        <f>F20</f>
        <v>LANDET KVANTUM UKE 44</v>
      </c>
      <c r="G86" s="321" t="str">
        <f>G20</f>
        <v>LANDET KVANTUM T.O.M UKE 44</v>
      </c>
      <c r="H86" s="194" t="str">
        <f>I20</f>
        <v>RESTKVOTER</v>
      </c>
      <c r="I86" s="195" t="str">
        <f>J20</f>
        <v>LANDET KVANTUM T.O.M. UKE 44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3" t="s">
        <v>16</v>
      </c>
      <c r="D87" s="312">
        <f>D89+D88</f>
        <v>37797</v>
      </c>
      <c r="E87" s="328">
        <f>E89+E88</f>
        <v>37875</v>
      </c>
      <c r="F87" s="328">
        <f>F89+F88</f>
        <v>783.98320000000001</v>
      </c>
      <c r="G87" s="328">
        <f>G88+G89</f>
        <v>34574.379000000001</v>
      </c>
      <c r="H87" s="328">
        <f>H88+H89</f>
        <v>3300.6209999999983</v>
      </c>
      <c r="I87" s="329">
        <f>I88+I89</f>
        <v>47946.376899999996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58" t="s">
        <v>12</v>
      </c>
      <c r="D88" s="313">
        <v>37047</v>
      </c>
      <c r="E88" s="330">
        <v>37125</v>
      </c>
      <c r="F88" s="330">
        <v>783.98320000000001</v>
      </c>
      <c r="G88" s="330">
        <v>34007.043700000002</v>
      </c>
      <c r="H88" s="330">
        <f>E88-G88</f>
        <v>3117.956299999998</v>
      </c>
      <c r="I88" s="331">
        <v>47683.433799999999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4" t="s">
        <v>11</v>
      </c>
      <c r="D89" s="324">
        <v>750</v>
      </c>
      <c r="E89" s="332">
        <v>750</v>
      </c>
      <c r="F89" s="332"/>
      <c r="G89" s="332">
        <v>567.33529999999996</v>
      </c>
      <c r="H89" s="332">
        <f>E89-G89</f>
        <v>182.66470000000004</v>
      </c>
      <c r="I89" s="333">
        <v>262.94310000000002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7" t="s">
        <v>17</v>
      </c>
      <c r="D90" s="312">
        <f t="shared" ref="D90:I90" si="1">D91+D96+D97</f>
        <v>63185</v>
      </c>
      <c r="E90" s="328">
        <f t="shared" si="1"/>
        <v>74063</v>
      </c>
      <c r="F90" s="328">
        <f t="shared" si="1"/>
        <v>777.39019999999994</v>
      </c>
      <c r="G90" s="328">
        <f t="shared" si="1"/>
        <v>42706.4804</v>
      </c>
      <c r="H90" s="328">
        <f>H91+H96+H97</f>
        <v>31356.5196</v>
      </c>
      <c r="I90" s="329">
        <f t="shared" si="1"/>
        <v>48218.409599999999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4" t="s">
        <v>91</v>
      </c>
      <c r="D91" s="314">
        <f t="shared" ref="D91:I91" si="2">D92+D93+D94+D95</f>
        <v>47151</v>
      </c>
      <c r="E91" s="334">
        <f t="shared" si="2"/>
        <v>56854</v>
      </c>
      <c r="F91" s="334">
        <f t="shared" si="2"/>
        <v>498.815</v>
      </c>
      <c r="G91" s="334">
        <f t="shared" si="2"/>
        <v>31147.356299999999</v>
      </c>
      <c r="H91" s="334">
        <f>H92+H93+H94+H95</f>
        <v>25706.643700000001</v>
      </c>
      <c r="I91" s="335">
        <f t="shared" si="2"/>
        <v>34205.390799999994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3" t="s">
        <v>22</v>
      </c>
      <c r="D92" s="315">
        <v>13457</v>
      </c>
      <c r="E92" s="336">
        <v>16514</v>
      </c>
      <c r="F92" s="336">
        <v>189.76679999999999</v>
      </c>
      <c r="G92" s="336">
        <v>6717.3307999999997</v>
      </c>
      <c r="H92" s="336">
        <f t="shared" ref="H92:H100" si="3">E92-G92</f>
        <v>9796.6692000000003</v>
      </c>
      <c r="I92" s="337">
        <v>6358.1686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23</v>
      </c>
      <c r="D93" s="315">
        <v>12792</v>
      </c>
      <c r="E93" s="336">
        <v>15627</v>
      </c>
      <c r="F93" s="336">
        <v>191.5103</v>
      </c>
      <c r="G93" s="336">
        <v>9402.4555999999993</v>
      </c>
      <c r="H93" s="336">
        <f t="shared" si="3"/>
        <v>6224.5444000000007</v>
      </c>
      <c r="I93" s="337">
        <v>8791.9225999999999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24</v>
      </c>
      <c r="D94" s="315">
        <v>13463</v>
      </c>
      <c r="E94" s="336">
        <v>16606</v>
      </c>
      <c r="F94" s="336">
        <v>100.5132</v>
      </c>
      <c r="G94" s="336">
        <v>8653.3034000000007</v>
      </c>
      <c r="H94" s="336">
        <f t="shared" si="3"/>
        <v>7952.6965999999993</v>
      </c>
      <c r="I94" s="337">
        <v>11078.1589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92</v>
      </c>
      <c r="D95" s="315">
        <v>7439</v>
      </c>
      <c r="E95" s="336">
        <v>8107</v>
      </c>
      <c r="F95" s="336">
        <v>17.024699999999999</v>
      </c>
      <c r="G95" s="336">
        <v>6374.2664999999997</v>
      </c>
      <c r="H95" s="336">
        <f t="shared" si="3"/>
        <v>1732.7335000000003</v>
      </c>
      <c r="I95" s="337">
        <v>7977.1406999999999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4" t="s">
        <v>29</v>
      </c>
      <c r="D96" s="314">
        <v>11101</v>
      </c>
      <c r="E96" s="334">
        <v>11124</v>
      </c>
      <c r="F96" s="334">
        <v>245.1</v>
      </c>
      <c r="G96" s="334">
        <v>9882.8084999999992</v>
      </c>
      <c r="H96" s="334">
        <f t="shared" si="3"/>
        <v>1241.1915000000008</v>
      </c>
      <c r="I96" s="335">
        <v>12036.5558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5" t="s">
        <v>89</v>
      </c>
      <c r="D97" s="322">
        <v>4933</v>
      </c>
      <c r="E97" s="345">
        <v>6085</v>
      </c>
      <c r="F97" s="345">
        <v>33.475200000000001</v>
      </c>
      <c r="G97" s="345">
        <v>1676.3155999999999</v>
      </c>
      <c r="H97" s="345">
        <f t="shared" si="3"/>
        <v>4408.6844000000001</v>
      </c>
      <c r="I97" s="346">
        <v>1976.463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5">
        <v>323</v>
      </c>
      <c r="E98" s="341">
        <v>323</v>
      </c>
      <c r="F98" s="341"/>
      <c r="G98" s="341">
        <v>12.828099999999999</v>
      </c>
      <c r="H98" s="341">
        <f t="shared" si="3"/>
        <v>310.17189999999999</v>
      </c>
      <c r="I98" s="342">
        <v>25.883500000000002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62</v>
      </c>
      <c r="D99" s="317">
        <v>300</v>
      </c>
      <c r="E99" s="318">
        <v>300</v>
      </c>
      <c r="F99" s="318"/>
      <c r="G99" s="318">
        <v>300</v>
      </c>
      <c r="H99" s="318">
        <f t="shared" si="3"/>
        <v>0</v>
      </c>
      <c r="I99" s="323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6" t="s">
        <v>14</v>
      </c>
      <c r="D100" s="317"/>
      <c r="E100" s="318"/>
      <c r="F100" s="318"/>
      <c r="G100" s="318">
        <v>117</v>
      </c>
      <c r="H100" s="318">
        <f t="shared" si="3"/>
        <v>-117</v>
      </c>
      <c r="I100" s="323">
        <v>84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19">
        <f t="shared" ref="D101:G101" si="4">D87+D90+D98+D99+D100</f>
        <v>101605</v>
      </c>
      <c r="E101" s="222">
        <f>E87+E90+E98+E99+E100</f>
        <v>112561</v>
      </c>
      <c r="F101" s="222">
        <f t="shared" si="4"/>
        <v>1561.3733999999999</v>
      </c>
      <c r="G101" s="222">
        <f t="shared" si="4"/>
        <v>77710.6875</v>
      </c>
      <c r="H101" s="222">
        <f>H87+H90+H98+H99+H100</f>
        <v>34850.3125</v>
      </c>
      <c r="I101" s="197">
        <f>I87+I90+I98+I99+I100</f>
        <v>96574.669999999984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107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122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53" t="s">
        <v>2</v>
      </c>
      <c r="D109" s="454"/>
      <c r="E109" s="453" t="s">
        <v>20</v>
      </c>
      <c r="F109" s="454"/>
      <c r="G109" s="453" t="s">
        <v>21</v>
      </c>
      <c r="H109" s="454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0">
        <v>56818</v>
      </c>
      <c r="G110" s="166" t="s">
        <v>25</v>
      </c>
      <c r="H110" s="240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88"/>
      <c r="D113" s="389"/>
      <c r="E113" s="389" t="s">
        <v>88</v>
      </c>
      <c r="F113" s="170">
        <v>3388</v>
      </c>
      <c r="G113" s="11"/>
      <c r="H113" s="388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0" t="s">
        <v>7</v>
      </c>
      <c r="F114" s="171">
        <f>SUM(F110:F113)</f>
        <v>156950</v>
      </c>
      <c r="G114" s="122" t="s">
        <v>6</v>
      </c>
      <c r="H114" s="391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55" t="s">
        <v>8</v>
      </c>
      <c r="C117" s="456"/>
      <c r="D117" s="456"/>
      <c r="E117" s="456"/>
      <c r="F117" s="456"/>
      <c r="G117" s="456"/>
      <c r="H117" s="456"/>
      <c r="I117" s="456"/>
      <c r="J117" s="456"/>
      <c r="K117" s="457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7" t="s">
        <v>19</v>
      </c>
      <c r="D119" s="179" t="s">
        <v>76</v>
      </c>
      <c r="E119" s="325" t="s">
        <v>73</v>
      </c>
      <c r="F119" s="325" t="str">
        <f>F20</f>
        <v>LANDET KVANTUM UKE 44</v>
      </c>
      <c r="G119" s="325" t="str">
        <f>G20</f>
        <v>LANDET KVANTUM T.O.M UKE 44</v>
      </c>
      <c r="H119" s="194" t="str">
        <f>I20</f>
        <v>RESTKVOTER</v>
      </c>
      <c r="I119" s="195" t="str">
        <f>J20</f>
        <v>LANDET KVANTUM T.O.M. UKE 44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7" t="s">
        <v>83</v>
      </c>
      <c r="D120" s="231">
        <f t="shared" ref="D120:I120" si="5">D121+D122+D123</f>
        <v>56818</v>
      </c>
      <c r="E120" s="410">
        <f t="shared" si="5"/>
        <v>59885</v>
      </c>
      <c r="F120" s="347">
        <f t="shared" si="5"/>
        <v>1008.6454</v>
      </c>
      <c r="G120" s="347">
        <f t="shared" si="5"/>
        <v>56377.065499999997</v>
      </c>
      <c r="H120" s="347">
        <f t="shared" si="5"/>
        <v>3507.9344999999994</v>
      </c>
      <c r="I120" s="348">
        <f t="shared" si="5"/>
        <v>38352.1486</v>
      </c>
      <c r="J120" s="157"/>
      <c r="K120" s="129"/>
      <c r="L120" s="157"/>
      <c r="M120" s="157"/>
    </row>
    <row r="121" spans="2:13" ht="14.1" customHeight="1" x14ac:dyDescent="0.25">
      <c r="B121" s="9"/>
      <c r="C121" s="258" t="s">
        <v>12</v>
      </c>
      <c r="D121" s="242">
        <v>45454</v>
      </c>
      <c r="E121" s="371">
        <v>47653</v>
      </c>
      <c r="F121" s="349">
        <v>1008.6454</v>
      </c>
      <c r="G121" s="349">
        <v>47986.1466</v>
      </c>
      <c r="H121" s="349">
        <f>E121-G121</f>
        <v>-333.14660000000003</v>
      </c>
      <c r="I121" s="350">
        <v>34044.300600000002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11</v>
      </c>
      <c r="D122" s="242">
        <v>10864</v>
      </c>
      <c r="E122" s="371">
        <v>11732</v>
      </c>
      <c r="F122" s="349"/>
      <c r="G122" s="349">
        <v>8390.9189000000006</v>
      </c>
      <c r="H122" s="349">
        <f>E122-G122</f>
        <v>3341.0810999999994</v>
      </c>
      <c r="I122" s="350">
        <v>4307.848</v>
      </c>
      <c r="J122" s="157"/>
      <c r="K122" s="129"/>
      <c r="L122" s="157"/>
      <c r="M122" s="157"/>
    </row>
    <row r="123" spans="2:13" ht="15.75" thickBot="1" x14ac:dyDescent="0.3">
      <c r="B123" s="9"/>
      <c r="C123" s="259" t="s">
        <v>39</v>
      </c>
      <c r="D123" s="243">
        <v>500</v>
      </c>
      <c r="E123" s="411">
        <v>500</v>
      </c>
      <c r="F123" s="351"/>
      <c r="G123" s="351"/>
      <c r="H123" s="351">
        <f>E123-G123</f>
        <v>500</v>
      </c>
      <c r="I123" s="352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0" t="s">
        <v>38</v>
      </c>
      <c r="D124" s="293">
        <v>38390</v>
      </c>
      <c r="E124" s="429">
        <v>37940</v>
      </c>
      <c r="F124" s="376">
        <v>116.845</v>
      </c>
      <c r="G124" s="229">
        <v>34766.616800000003</v>
      </c>
      <c r="H124" s="296">
        <f>E124-G124</f>
        <v>3173.3831999999966</v>
      </c>
      <c r="I124" s="298">
        <v>31499.958699999999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1" t="s">
        <v>17</v>
      </c>
      <c r="D125" s="224">
        <f>D126+D131+D134</f>
        <v>59368</v>
      </c>
      <c r="E125" s="429">
        <f>E126+E131+E134</f>
        <v>61690</v>
      </c>
      <c r="F125" s="376">
        <f>F126+F131+F134</f>
        <v>1491.5556000000001</v>
      </c>
      <c r="G125" s="229">
        <f>G134+G131+G126</f>
        <v>51368.095099999999</v>
      </c>
      <c r="H125" s="353">
        <f>H126+H131+H134</f>
        <v>10321.904900000001</v>
      </c>
      <c r="I125" s="354">
        <f>I126+I131+I134</f>
        <v>39737.571400000001</v>
      </c>
      <c r="J125" s="119"/>
      <c r="K125" s="129"/>
      <c r="L125" s="157"/>
      <c r="M125" s="157"/>
    </row>
    <row r="126" spans="2:13" ht="15.75" customHeight="1" x14ac:dyDescent="0.25">
      <c r="B126" s="2"/>
      <c r="C126" s="262" t="s">
        <v>100</v>
      </c>
      <c r="D126" s="375">
        <f>D127+D128+D129+D130</f>
        <v>44779</v>
      </c>
      <c r="E126" s="372">
        <f>E127+E128+E129+E130</f>
        <v>45652</v>
      </c>
      <c r="F126" s="372">
        <f>F127+F128+F129+F130</f>
        <v>1355.105</v>
      </c>
      <c r="G126" s="372">
        <f>G127+G128+G130+G129</f>
        <v>41644.040399999998</v>
      </c>
      <c r="H126" s="355">
        <f>H127+H128+H129+H130</f>
        <v>4007.9596000000001</v>
      </c>
      <c r="I126" s="356">
        <f>I127+I128+I129+I130</f>
        <v>30542.138800000001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3" t="s">
        <v>22</v>
      </c>
      <c r="D127" s="239">
        <f>12789</f>
        <v>12789</v>
      </c>
      <c r="E127" s="228">
        <v>14054</v>
      </c>
      <c r="F127" s="228">
        <v>249.27080000000001</v>
      </c>
      <c r="G127" s="228">
        <v>6636.3229000000001</v>
      </c>
      <c r="H127" s="357">
        <f t="shared" ref="H127:H138" si="6">E127-G127</f>
        <v>7417.6770999999999</v>
      </c>
      <c r="I127" s="358">
        <v>5732.4654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3" t="s">
        <v>23</v>
      </c>
      <c r="D128" s="239">
        <v>11990</v>
      </c>
      <c r="E128" s="228">
        <v>13031</v>
      </c>
      <c r="F128" s="228">
        <v>518.45420000000001</v>
      </c>
      <c r="G128" s="228">
        <v>10490.9962</v>
      </c>
      <c r="H128" s="357">
        <f t="shared" si="6"/>
        <v>2540.0038000000004</v>
      </c>
      <c r="I128" s="358">
        <v>7694.9191000000001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3" t="s">
        <v>24</v>
      </c>
      <c r="D129" s="239">
        <v>11335</v>
      </c>
      <c r="E129" s="228">
        <v>10523</v>
      </c>
      <c r="F129" s="228">
        <v>260.392</v>
      </c>
      <c r="G129" s="228">
        <v>12108.5412</v>
      </c>
      <c r="H129" s="357">
        <f t="shared" si="6"/>
        <v>-1585.5411999999997</v>
      </c>
      <c r="I129" s="358">
        <v>8552.7893999999997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92</v>
      </c>
      <c r="D130" s="239">
        <v>8665</v>
      </c>
      <c r="E130" s="228">
        <v>8044</v>
      </c>
      <c r="F130" s="228">
        <v>326.988</v>
      </c>
      <c r="G130" s="228">
        <v>12408.1801</v>
      </c>
      <c r="H130" s="357">
        <f t="shared" si="6"/>
        <v>-4364.1800999999996</v>
      </c>
      <c r="I130" s="358">
        <v>8561.9649000000009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4" t="s">
        <v>18</v>
      </c>
      <c r="D131" s="232">
        <f>D132+D133</f>
        <v>6419</v>
      </c>
      <c r="E131" s="373">
        <f>E132+E133</f>
        <v>7057</v>
      </c>
      <c r="F131" s="373"/>
      <c r="G131" s="373">
        <v>4533.9452000000001</v>
      </c>
      <c r="H131" s="359">
        <f t="shared" si="6"/>
        <v>2523.0547999999999</v>
      </c>
      <c r="I131" s="360">
        <v>3750.1572999999999</v>
      </c>
      <c r="J131" s="39"/>
      <c r="K131" s="129"/>
      <c r="L131" s="157"/>
      <c r="M131" s="157"/>
    </row>
    <row r="132" spans="2:13" ht="14.1" customHeight="1" x14ac:dyDescent="0.25">
      <c r="B132" s="9"/>
      <c r="C132" s="263" t="s">
        <v>40</v>
      </c>
      <c r="D132" s="239">
        <v>5919</v>
      </c>
      <c r="E132" s="228">
        <v>6557</v>
      </c>
      <c r="F132" s="228"/>
      <c r="G132" s="228">
        <v>4442.7785000000003</v>
      </c>
      <c r="H132" s="357">
        <f t="shared" si="6"/>
        <v>2114.2214999999997</v>
      </c>
      <c r="I132" s="358">
        <v>3687.4306999999999</v>
      </c>
      <c r="J132" s="119"/>
      <c r="K132" s="129"/>
      <c r="L132" s="157"/>
      <c r="M132" s="157"/>
    </row>
    <row r="133" spans="2:13" ht="14.1" customHeight="1" x14ac:dyDescent="0.25">
      <c r="B133" s="20"/>
      <c r="C133" s="263" t="s">
        <v>41</v>
      </c>
      <c r="D133" s="239">
        <v>500</v>
      </c>
      <c r="E133" s="228">
        <v>500</v>
      </c>
      <c r="F133" s="228">
        <f>F131-F132</f>
        <v>0</v>
      </c>
      <c r="G133" s="228">
        <f>G131-G132</f>
        <v>91.166699999999764</v>
      </c>
      <c r="H133" s="357">
        <f t="shared" si="6"/>
        <v>408.83330000000024</v>
      </c>
      <c r="I133" s="358">
        <f>I131-I132</f>
        <v>62.726599999999962</v>
      </c>
      <c r="J133" s="39"/>
      <c r="K133" s="129"/>
      <c r="L133" s="157"/>
      <c r="M133" s="157"/>
    </row>
    <row r="134" spans="2:13" ht="15.75" thickBot="1" x14ac:dyDescent="0.3">
      <c r="B134" s="9"/>
      <c r="C134" s="265" t="s">
        <v>89</v>
      </c>
      <c r="D134" s="255">
        <v>8170</v>
      </c>
      <c r="E134" s="374">
        <v>8981</v>
      </c>
      <c r="F134" s="374">
        <v>136.45060000000001</v>
      </c>
      <c r="G134" s="374">
        <v>5190.1094999999996</v>
      </c>
      <c r="H134" s="361">
        <f t="shared" si="6"/>
        <v>3790.8905000000004</v>
      </c>
      <c r="I134" s="362">
        <v>5445.2753000000002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1" t="s">
        <v>13</v>
      </c>
      <c r="D135" s="224">
        <v>124</v>
      </c>
      <c r="E135" s="229">
        <v>124</v>
      </c>
      <c r="F135" s="229"/>
      <c r="G135" s="229">
        <v>12.8741</v>
      </c>
      <c r="H135" s="376">
        <f t="shared" si="6"/>
        <v>111.1259</v>
      </c>
      <c r="I135" s="377">
        <v>5.8871000000000002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6" t="s">
        <v>66</v>
      </c>
      <c r="D136" s="294">
        <v>2000</v>
      </c>
      <c r="E136" s="297">
        <v>2000</v>
      </c>
      <c r="F136" s="297">
        <v>2</v>
      </c>
      <c r="G136" s="297">
        <v>2000</v>
      </c>
      <c r="H136" s="297">
        <f t="shared" si="6"/>
        <v>0</v>
      </c>
      <c r="I136" s="299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1" t="s">
        <v>42</v>
      </c>
      <c r="D137" s="224">
        <v>250</v>
      </c>
      <c r="E137" s="229">
        <v>250</v>
      </c>
      <c r="F137" s="229"/>
      <c r="G137" s="229">
        <v>215.804</v>
      </c>
      <c r="H137" s="229">
        <f t="shared" si="6"/>
        <v>34.195999999999998</v>
      </c>
      <c r="I137" s="230">
        <v>252.19900000000001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8" t="s">
        <v>14</v>
      </c>
      <c r="D138" s="223"/>
      <c r="E138" s="233"/>
      <c r="F138" s="233">
        <v>9</v>
      </c>
      <c r="G138" s="233">
        <v>778</v>
      </c>
      <c r="H138" s="233">
        <f t="shared" si="6"/>
        <v>-778</v>
      </c>
      <c r="I138" s="295">
        <v>550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161889</v>
      </c>
      <c r="F139" s="187">
        <f>F120+F124+F125+F135+F136+F137+F138</f>
        <v>2628.0460000000003</v>
      </c>
      <c r="G139" s="187">
        <f>G120+G124+G125+G135+G136+G137+G138</f>
        <v>145518.45549999998</v>
      </c>
      <c r="H139" s="187">
        <f t="shared" si="7"/>
        <v>16370.544499999996</v>
      </c>
      <c r="I139" s="407">
        <f>I120+I124+I125+I135+I136+I137+I138</f>
        <v>112397.7648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4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108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5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09"/>
      <c r="C148" s="210"/>
      <c r="D148" s="211"/>
      <c r="E148" s="211"/>
      <c r="F148" s="211"/>
      <c r="G148" s="211"/>
      <c r="H148" s="212"/>
      <c r="I148" s="212"/>
      <c r="J148" s="212"/>
      <c r="K148" s="213"/>
      <c r="L148" s="119"/>
      <c r="M148" s="119"/>
    </row>
    <row r="149" spans="2:13" ht="12" customHeight="1" thickBot="1" x14ac:dyDescent="0.3">
      <c r="B149" s="120"/>
      <c r="C149" s="442" t="s">
        <v>2</v>
      </c>
      <c r="D149" s="443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7" t="s">
        <v>54</v>
      </c>
      <c r="D150" s="268">
        <v>19514</v>
      </c>
      <c r="E150" s="26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0" t="s">
        <v>69</v>
      </c>
      <c r="D151" s="271">
        <v>8878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2" t="s">
        <v>70</v>
      </c>
      <c r="D152" s="271">
        <v>4266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3" t="s">
        <v>31</v>
      </c>
      <c r="D153" s="274">
        <f>SUM(D150:D152)</f>
        <v>32658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5" t="s">
        <v>86</v>
      </c>
      <c r="D154" s="276"/>
      <c r="E154" s="276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98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123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44</v>
      </c>
      <c r="F158" s="70" t="str">
        <f>G20</f>
        <v>LANDET KVANTUM T.O.M UKE 44</v>
      </c>
      <c r="G158" s="70" t="str">
        <f>I20</f>
        <v>RESTKVOTER</v>
      </c>
      <c r="H158" s="93" t="str">
        <f>J20</f>
        <v>LANDET KVANTUM T.O.M. UKE 44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194.6995</v>
      </c>
      <c r="F159" s="184">
        <v>17590.7981</v>
      </c>
      <c r="G159" s="184">
        <f>D159-F159</f>
        <v>1810.2019</v>
      </c>
      <c r="H159" s="219">
        <v>15723.97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3.8548</v>
      </c>
      <c r="G160" s="184">
        <f>D160-F160</f>
        <v>96.145200000000003</v>
      </c>
      <c r="H160" s="219">
        <v>9.4316999999999993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/>
      <c r="G161" s="185">
        <f>D161-F161</f>
        <v>13</v>
      </c>
      <c r="H161" s="220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194.6995</v>
      </c>
      <c r="F162" s="186">
        <f>SUM(F159:F161)</f>
        <v>17594.652900000001</v>
      </c>
      <c r="G162" s="186">
        <f>D162-F162</f>
        <v>1919.347099999999</v>
      </c>
      <c r="H162" s="207">
        <f>SUM(H159:H161)</f>
        <v>15733.401699999999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65</v>
      </c>
      <c r="D163" s="155"/>
      <c r="E163" s="155"/>
      <c r="F163" s="208"/>
      <c r="G163" s="208"/>
      <c r="H163" s="208"/>
      <c r="I163" s="208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4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9" t="s">
        <v>1</v>
      </c>
      <c r="C165" s="440"/>
      <c r="D165" s="440"/>
      <c r="E165" s="440"/>
      <c r="F165" s="440"/>
      <c r="G165" s="440"/>
      <c r="H165" s="440"/>
      <c r="I165" s="440"/>
      <c r="J165" s="440"/>
      <c r="K165" s="441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42" t="s">
        <v>2</v>
      </c>
      <c r="D167" s="443"/>
      <c r="E167" s="442" t="s">
        <v>53</v>
      </c>
      <c r="F167" s="443"/>
      <c r="G167" s="442" t="s">
        <v>99</v>
      </c>
      <c r="H167" s="443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7" t="s">
        <v>54</v>
      </c>
      <c r="D168" s="277">
        <v>54382</v>
      </c>
      <c r="E168" s="278" t="s">
        <v>5</v>
      </c>
      <c r="F168" s="279">
        <v>40872</v>
      </c>
      <c r="G168" s="270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0" t="s">
        <v>44</v>
      </c>
      <c r="D169" s="280">
        <v>51031</v>
      </c>
      <c r="E169" s="281" t="s">
        <v>45</v>
      </c>
      <c r="F169" s="282">
        <v>8000</v>
      </c>
      <c r="G169" s="270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/>
      <c r="D170" s="280"/>
      <c r="E170" s="281" t="s">
        <v>38</v>
      </c>
      <c r="F170" s="282">
        <v>5500</v>
      </c>
      <c r="G170" s="270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0"/>
      <c r="D171" s="280"/>
      <c r="E171" s="281"/>
      <c r="F171" s="282"/>
      <c r="G171" s="270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3">
        <f>SUM(D168:D171)</f>
        <v>105413</v>
      </c>
      <c r="E172" s="284" t="s">
        <v>56</v>
      </c>
      <c r="F172" s="283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2" t="s">
        <v>72</v>
      </c>
      <c r="D173" s="281"/>
      <c r="E173" s="281"/>
      <c r="F173" s="281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5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44" t="s">
        <v>8</v>
      </c>
      <c r="C176" s="445"/>
      <c r="D176" s="445"/>
      <c r="E176" s="445"/>
      <c r="F176" s="445"/>
      <c r="G176" s="445"/>
      <c r="H176" s="445"/>
      <c r="I176" s="445"/>
      <c r="J176" s="445"/>
      <c r="K176" s="446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63.75" thickBot="1" x14ac:dyDescent="0.3">
      <c r="A178" s="3"/>
      <c r="B178" s="29"/>
      <c r="C178" s="107" t="s">
        <v>19</v>
      </c>
      <c r="D178" s="179" t="s">
        <v>76</v>
      </c>
      <c r="E178" s="325" t="s">
        <v>73</v>
      </c>
      <c r="F178" s="325" t="str">
        <f>F20</f>
        <v>LANDET KVANTUM UKE 44</v>
      </c>
      <c r="G178" s="325" t="str">
        <f>G20</f>
        <v>LANDET KVANTUM T.O.M UKE 44</v>
      </c>
      <c r="H178" s="70" t="str">
        <f>I20</f>
        <v>RESTKVOTER</v>
      </c>
      <c r="I178" s="93" t="str">
        <f>J20</f>
        <v>LANDET KVANTUM T.O.M. UKE 44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5">
        <f t="shared" ref="D179:H179" si="8">D180+D181+D182+D183</f>
        <v>40874</v>
      </c>
      <c r="E179" s="303">
        <f>E180+E181+E182+E183</f>
        <v>44365</v>
      </c>
      <c r="F179" s="303">
        <f>F180+F181+F182+F183</f>
        <v>212.26089999999999</v>
      </c>
      <c r="G179" s="303">
        <f>G180+G181+G182+G183</f>
        <v>29749.091899999999</v>
      </c>
      <c r="H179" s="303">
        <f t="shared" si="8"/>
        <v>14615.908099999999</v>
      </c>
      <c r="I179" s="308">
        <f>I180+I181+I182+I183</f>
        <v>40047.925199999998</v>
      </c>
      <c r="J179" s="81"/>
      <c r="K179" s="58"/>
      <c r="L179" s="192"/>
      <c r="M179" s="192"/>
    </row>
    <row r="180" spans="1:13" ht="14.1" customHeight="1" x14ac:dyDescent="0.25">
      <c r="B180" s="50"/>
      <c r="C180" s="292" t="s">
        <v>80</v>
      </c>
      <c r="D180" s="286">
        <v>26187</v>
      </c>
      <c r="E180" s="301">
        <v>28809</v>
      </c>
      <c r="F180" s="301">
        <v>156.62729999999999</v>
      </c>
      <c r="G180" s="301">
        <v>22821.044900000001</v>
      </c>
      <c r="H180" s="301">
        <f t="shared" ref="H180:H185" si="9">E180-G180</f>
        <v>5987.9550999999992</v>
      </c>
      <c r="I180" s="306">
        <v>31537.790799999999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6">
        <v>6816</v>
      </c>
      <c r="E181" s="301">
        <v>7498</v>
      </c>
      <c r="F181" s="301"/>
      <c r="G181" s="301">
        <v>1817.0897</v>
      </c>
      <c r="H181" s="301">
        <f t="shared" si="9"/>
        <v>5680.9102999999996</v>
      </c>
      <c r="I181" s="306">
        <v>2681.4459000000002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6">
        <v>1811</v>
      </c>
      <c r="E182" s="301">
        <v>1877</v>
      </c>
      <c r="F182" s="301">
        <v>45.669600000000003</v>
      </c>
      <c r="G182" s="301">
        <v>2145.4308000000001</v>
      </c>
      <c r="H182" s="301">
        <f t="shared" si="9"/>
        <v>-268.43080000000009</v>
      </c>
      <c r="I182" s="306">
        <v>1818.2722000000001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1" t="s">
        <v>46</v>
      </c>
      <c r="D183" s="382">
        <v>6060</v>
      </c>
      <c r="E183" s="383">
        <v>6181</v>
      </c>
      <c r="F183" s="383">
        <v>9.9640000000000004</v>
      </c>
      <c r="G183" s="383">
        <v>2965.5264999999999</v>
      </c>
      <c r="H183" s="383">
        <f t="shared" si="9"/>
        <v>3215.4735000000001</v>
      </c>
      <c r="I183" s="384">
        <v>4010.4162999999999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7">
        <v>5500</v>
      </c>
      <c r="E184" s="305">
        <v>5500</v>
      </c>
      <c r="F184" s="305">
        <v>124.20480000000001</v>
      </c>
      <c r="G184" s="305">
        <v>2045.5284999999999</v>
      </c>
      <c r="H184" s="305">
        <f t="shared" si="9"/>
        <v>3454.4715000000001</v>
      </c>
      <c r="I184" s="310">
        <v>2606.5156000000002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5">
        <v>8000</v>
      </c>
      <c r="E185" s="303">
        <v>8000</v>
      </c>
      <c r="F185" s="303">
        <f>F186+F187</f>
        <v>122.5977</v>
      </c>
      <c r="G185" s="303">
        <f>G186+G187</f>
        <v>4364.4412000000002</v>
      </c>
      <c r="H185" s="303">
        <f t="shared" si="9"/>
        <v>3635.5587999999998</v>
      </c>
      <c r="I185" s="308">
        <f>I186+I187</f>
        <v>4993.8011999999999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6"/>
      <c r="E186" s="301"/>
      <c r="F186" s="301">
        <v>17.624300000000002</v>
      </c>
      <c r="G186" s="301">
        <v>1376.4104</v>
      </c>
      <c r="H186" s="301"/>
      <c r="I186" s="306">
        <v>1718.0949000000001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7"/>
      <c r="E187" s="304"/>
      <c r="F187" s="304">
        <v>104.9734</v>
      </c>
      <c r="G187" s="304">
        <v>2988.0308</v>
      </c>
      <c r="H187" s="304"/>
      <c r="I187" s="309">
        <v>3275.7062999999998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7">
        <v>10</v>
      </c>
      <c r="E188" s="305">
        <v>10</v>
      </c>
      <c r="F188" s="305"/>
      <c r="G188" s="305">
        <v>0.60119999999999996</v>
      </c>
      <c r="H188" s="305">
        <f>E188-G188</f>
        <v>9.3987999999999996</v>
      </c>
      <c r="I188" s="310">
        <v>0.55289999999999995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6"/>
      <c r="E189" s="302"/>
      <c r="F189" s="302">
        <v>0.14860000000000001</v>
      </c>
      <c r="G189" s="302">
        <v>47.905799999999999</v>
      </c>
      <c r="H189" s="302">
        <f>E189-G189</f>
        <v>-47.905799999999999</v>
      </c>
      <c r="I189" s="307">
        <v>60.267800000000001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459.21199999999999</v>
      </c>
      <c r="G190" s="196">
        <f>G179+G184+G185+G188+G189</f>
        <v>36207.568599999999</v>
      </c>
      <c r="H190" s="200">
        <f>H179+H184+H185+H188+H189</f>
        <v>21667.431399999998</v>
      </c>
      <c r="I190" s="197">
        <f>I179+I184+I185+I188+I189</f>
        <v>47709.062700000002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4" t="s">
        <v>81</v>
      </c>
      <c r="D191" s="67"/>
      <c r="E191" s="67"/>
      <c r="F191" s="67"/>
      <c r="G191" s="67"/>
      <c r="H191" s="363"/>
      <c r="I191" s="36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9" t="s">
        <v>1</v>
      </c>
      <c r="C195" s="440"/>
      <c r="D195" s="440"/>
      <c r="E195" s="440"/>
      <c r="F195" s="440"/>
      <c r="G195" s="440"/>
      <c r="H195" s="440"/>
      <c r="I195" s="440"/>
      <c r="J195" s="440"/>
      <c r="K195" s="441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42" t="s">
        <v>2</v>
      </c>
      <c r="D197" s="443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7" t="s">
        <v>79</v>
      </c>
      <c r="D198" s="268">
        <v>6955</v>
      </c>
      <c r="E198" s="288"/>
      <c r="F198" s="238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0" t="s">
        <v>44</v>
      </c>
      <c r="D199" s="271">
        <v>35819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2" t="s">
        <v>28</v>
      </c>
      <c r="D200" s="271">
        <v>382</v>
      </c>
      <c r="E200" s="288"/>
      <c r="F200" s="238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3" t="s">
        <v>31</v>
      </c>
      <c r="D201" s="274">
        <f>SUM(D198:D200)</f>
        <v>43156</v>
      </c>
      <c r="E201" s="288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89" t="s">
        <v>68</v>
      </c>
      <c r="D202" s="281"/>
      <c r="E202" s="281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5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44" t="s">
        <v>8</v>
      </c>
      <c r="C205" s="445"/>
      <c r="D205" s="445"/>
      <c r="E205" s="445"/>
      <c r="F205" s="445"/>
      <c r="G205" s="445"/>
      <c r="H205" s="445"/>
      <c r="I205" s="445"/>
      <c r="J205" s="445"/>
      <c r="K205" s="446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44</v>
      </c>
      <c r="F207" s="70" t="str">
        <f>G20</f>
        <v>LANDET KVANTUM T.O.M UKE 44</v>
      </c>
      <c r="G207" s="70" t="str">
        <f>I20</f>
        <v>RESTKVOTER</v>
      </c>
      <c r="H207" s="93" t="str">
        <f>J20</f>
        <v>LANDET KVANTUM T.O.M. UKE 44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19.391999999999999</v>
      </c>
      <c r="F208" s="184">
        <v>917.54790000000003</v>
      </c>
      <c r="G208" s="184">
        <f>D208-F208</f>
        <v>682.45209999999997</v>
      </c>
      <c r="H208" s="219">
        <v>913.64279999999997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51.034599999999998</v>
      </c>
      <c r="F209" s="184">
        <v>3969.4117999999999</v>
      </c>
      <c r="G209" s="184">
        <f t="shared" ref="G209:G211" si="10">D209-F209</f>
        <v>1335.5882000000001</v>
      </c>
      <c r="H209" s="219">
        <v>3826.9034000000001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0.53220000000000001</v>
      </c>
      <c r="G210" s="184">
        <f t="shared" si="10"/>
        <v>49.467799999999997</v>
      </c>
      <c r="H210" s="219">
        <v>0.2974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19">
        <v>11.3165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70.426599999999993</v>
      </c>
      <c r="F212" s="186">
        <f>SUM(F208:F211)</f>
        <v>4888.6724999999988</v>
      </c>
      <c r="G212" s="186">
        <f>D212-F212</f>
        <v>2066.3275000000012</v>
      </c>
      <c r="H212" s="207">
        <f>H208+H209+H210+H211</f>
        <v>4752.1601000000001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109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9" t="s">
        <v>1</v>
      </c>
      <c r="C222" s="440"/>
      <c r="D222" s="440"/>
      <c r="E222" s="440"/>
      <c r="F222" s="440"/>
      <c r="G222" s="440"/>
      <c r="H222" s="440"/>
      <c r="I222" s="440"/>
      <c r="J222" s="440"/>
      <c r="K222" s="441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42" t="s">
        <v>2</v>
      </c>
      <c r="D224" s="443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7" t="s">
        <v>79</v>
      </c>
      <c r="D225" s="268">
        <v>5239</v>
      </c>
      <c r="E225" s="288"/>
      <c r="F225" s="238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0" t="s">
        <v>44</v>
      </c>
      <c r="D226" s="271">
        <v>3538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0" t="s">
        <v>28</v>
      </c>
      <c r="D227" s="271">
        <v>123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3" t="s">
        <v>31</v>
      </c>
      <c r="D228" s="274">
        <v>8900</v>
      </c>
      <c r="E228" s="288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89" t="s">
        <v>110</v>
      </c>
      <c r="D229" s="281"/>
      <c r="E229" s="281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44" t="s">
        <v>8</v>
      </c>
      <c r="C231" s="445"/>
      <c r="D231" s="445"/>
      <c r="E231" s="445"/>
      <c r="F231" s="445"/>
      <c r="G231" s="445"/>
      <c r="H231" s="445"/>
      <c r="I231" s="445"/>
      <c r="J231" s="445"/>
      <c r="K231" s="446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3" t="s">
        <v>111</v>
      </c>
      <c r="D233" s="394" t="s">
        <v>112</v>
      </c>
      <c r="E233" s="395" t="s">
        <v>113</v>
      </c>
      <c r="F233" s="396" t="str">
        <f>E207</f>
        <v>LANDET KVANTUM UKE 44</v>
      </c>
      <c r="G233" s="396" t="str">
        <f>F207</f>
        <v>LANDET KVANTUM T.O.M UKE 44</v>
      </c>
      <c r="H233" s="396" t="s">
        <v>63</v>
      </c>
      <c r="I233" s="397" t="str">
        <f>H207</f>
        <v>LANDET KVANTUM T.O.M. UKE 44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114</v>
      </c>
      <c r="D234" s="433">
        <v>2075</v>
      </c>
      <c r="E234" s="436">
        <v>2075</v>
      </c>
      <c r="F234" s="398">
        <f>SUM(F235:F236)</f>
        <v>0</v>
      </c>
      <c r="G234" s="398">
        <f>SUM(G235:G236)</f>
        <v>2083.9490000000001</v>
      </c>
      <c r="H234" s="436">
        <f>E234-G234</f>
        <v>-8.9490000000000691</v>
      </c>
      <c r="I234" s="398">
        <f>SUM(I235:I236)</f>
        <v>2310.6381000000001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399" t="s">
        <v>87</v>
      </c>
      <c r="D235" s="434"/>
      <c r="E235" s="437"/>
      <c r="F235" s="400"/>
      <c r="G235" s="400">
        <v>1636.6134999999999</v>
      </c>
      <c r="H235" s="437"/>
      <c r="I235" s="400">
        <v>1842.7294999999999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89</v>
      </c>
      <c r="D236" s="435"/>
      <c r="E236" s="438"/>
      <c r="F236" s="401"/>
      <c r="G236" s="401">
        <v>447.33550000000002</v>
      </c>
      <c r="H236" s="438"/>
      <c r="I236" s="401">
        <v>467.90859999999998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115</v>
      </c>
      <c r="D237" s="433">
        <v>1582</v>
      </c>
      <c r="E237" s="436">
        <v>1888</v>
      </c>
      <c r="F237" s="398">
        <f>SUM(F238:F239)</f>
        <v>0</v>
      </c>
      <c r="G237" s="398">
        <f>SUM(G238:G239)</f>
        <v>1709.5282999999999</v>
      </c>
      <c r="H237" s="436">
        <f>E237-G237</f>
        <v>178.47170000000006</v>
      </c>
      <c r="I237" s="398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399" t="s">
        <v>87</v>
      </c>
      <c r="D238" s="434"/>
      <c r="E238" s="437"/>
      <c r="F238" s="400"/>
      <c r="G238" s="400">
        <v>1425.3218999999999</v>
      </c>
      <c r="H238" s="437"/>
      <c r="I238" s="400">
        <v>1597.13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89</v>
      </c>
      <c r="D239" s="435"/>
      <c r="E239" s="438"/>
      <c r="F239" s="401"/>
      <c r="G239" s="401">
        <v>284.20639999999997</v>
      </c>
      <c r="H239" s="438"/>
      <c r="I239" s="401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116</v>
      </c>
      <c r="D240" s="433">
        <v>1582</v>
      </c>
      <c r="E240" s="436">
        <v>1888</v>
      </c>
      <c r="F240" s="398">
        <f>SUM(F241:F242)</f>
        <v>53.638499999999993</v>
      </c>
      <c r="G240" s="398">
        <f>SUM(G241:G242)</f>
        <v>719.94169999999997</v>
      </c>
      <c r="H240" s="436">
        <f>E240-G240</f>
        <v>1168.0583000000001</v>
      </c>
      <c r="I240" s="398">
        <f>SUM(I241:I242)</f>
        <v>1069.2378000000001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399" t="s">
        <v>87</v>
      </c>
      <c r="D241" s="434"/>
      <c r="E241" s="437"/>
      <c r="F241" s="400">
        <v>42.252499999999998</v>
      </c>
      <c r="G241" s="400">
        <v>592.01499999999999</v>
      </c>
      <c r="H241" s="437"/>
      <c r="I241" s="400">
        <v>867.94150000000002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89</v>
      </c>
      <c r="D242" s="435"/>
      <c r="E242" s="438"/>
      <c r="F242" s="401">
        <v>11.385999999999999</v>
      </c>
      <c r="G242" s="401">
        <v>127.9267</v>
      </c>
      <c r="H242" s="438"/>
      <c r="I242" s="401">
        <v>201.2963</v>
      </c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432"/>
      <c r="E243" s="432"/>
      <c r="F243" s="220">
        <v>0.94</v>
      </c>
      <c r="G243" s="220">
        <v>13.483000000000001</v>
      </c>
      <c r="H243" s="430"/>
      <c r="I243" s="220">
        <v>2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431">
        <f>SUM(D234:D243)</f>
        <v>5239</v>
      </c>
      <c r="E244" s="431">
        <f t="shared" ref="E244:H244" si="11">SUM(E234:E243)</f>
        <v>5851</v>
      </c>
      <c r="F244" s="186">
        <f>F234+F237+F240+F243</f>
        <v>54.578499999999991</v>
      </c>
      <c r="G244" s="186">
        <f>G234+G237+G240+G243</f>
        <v>4526.902</v>
      </c>
      <c r="H244" s="431">
        <f t="shared" si="11"/>
        <v>1337.5810000000001</v>
      </c>
      <c r="I244" s="186">
        <f>I234+I237+I240+I243</f>
        <v>5328.1922999999997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44
&amp;"-,Normal"&amp;11(iht. mottatte landings- og sluttsedler fra fiskesalgslagene; alle tallstørrelser i hele tonn)&amp;R06.11.2018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UKE_44_2018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Olav Lekve</cp:lastModifiedBy>
  <cp:lastPrinted>2018-11-06T14:28:52Z</cp:lastPrinted>
  <dcterms:created xsi:type="dcterms:W3CDTF">2011-07-06T12:13:20Z</dcterms:created>
  <dcterms:modified xsi:type="dcterms:W3CDTF">2018-11-06T14:29:25Z</dcterms:modified>
</cp:coreProperties>
</file>