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2995" windowHeight="9780" tabRatio="374"/>
  </bookViews>
  <sheets>
    <sheet name="UKE_43_2021" sheetId="1" r:id="rId1"/>
  </sheets>
  <definedNames>
    <definedName name="Z_14D440E4_F18A_4F78_9989_38C1B133222D_.wvu.Cols" localSheetId="0" hidden="1">UKE_43_2021!#REF!</definedName>
    <definedName name="Z_14D440E4_F18A_4F78_9989_38C1B133222D_.wvu.PrintArea" localSheetId="0" hidden="1">UKE_43_2021!$B$1:$J$344</definedName>
    <definedName name="Z_14D440E4_F18A_4F78_9989_38C1B133222D_.wvu.Rows" localSheetId="0" hidden="1">UKE_43_2021!#REF!,UKE_43_2021!#REF!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52" i="1" l="1"/>
  <c r="D141" i="1"/>
  <c r="E141" i="1"/>
  <c r="D147" i="1"/>
  <c r="E147" i="1"/>
  <c r="D152" i="1"/>
  <c r="E146" i="1" l="1"/>
  <c r="D146" i="1"/>
  <c r="E34" i="1" l="1"/>
  <c r="G35" i="1"/>
  <c r="F35" i="1"/>
  <c r="G31" i="1"/>
  <c r="G30" i="1"/>
  <c r="G29" i="1"/>
  <c r="G28" i="1"/>
  <c r="F31" i="1"/>
  <c r="F30" i="1"/>
  <c r="F29" i="1"/>
  <c r="F28" i="1"/>
  <c r="I35" i="1"/>
  <c r="I31" i="1"/>
  <c r="I30" i="1"/>
  <c r="I29" i="1"/>
  <c r="I28" i="1"/>
  <c r="H106" i="1" l="1"/>
  <c r="H107" i="1"/>
  <c r="H110" i="1" l="1"/>
  <c r="H111" i="1"/>
  <c r="H112" i="1"/>
  <c r="H113" i="1"/>
  <c r="I39" i="1" l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7" i="1"/>
  <c r="F146" i="1" s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E120" i="1" l="1"/>
  <c r="F162" i="1"/>
  <c r="G162" i="1"/>
  <c r="D162" i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<sst xmlns="http://schemas.openxmlformats.org/spreadsheetml/2006/main" count="265" uniqueCount="143">
  <si>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</si>
  <si>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</si>
  <si>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</si>
  <si>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</si>
  <si>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</si>
  <si>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</si>
  <si>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</si>
  <si>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</si>
  <si>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</si>
  <si>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</si>
  <si>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</si>
  <si>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</si>
  <si>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</si>
  <si>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</si>
  <si>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</si>
  <si>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</si>
  <si>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</si>
  <si>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</si>
  <si>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</si>
  <si>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</si>
  <si>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</si>
  <si>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</si>
  <si>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</si>
  <si>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</si>
  <si>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</si>
  <si>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</si>
  <si>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</si>
  <si>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</si>
  <si>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</si>
  <si>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</si>
  <si>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</si>
  <si>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</si>
  <si>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</si>
  <si>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</si>
  <si>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</si>
  <si>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</si>
  <si>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</si>
  <si>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</si>
  <si>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</si>
  <si>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</si>
  <si>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</si>
  <si>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</si>
  <si>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</si>
  <si>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</si>
  <si>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</si>
  <si>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</si>
  <si>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</si>
  <si>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</si>
  <si>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</si>
  <si>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</si>
  <si>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</si>
  <si>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</si>
  <si>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</si>
  <si>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</si>
  <si>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</si>
  <si>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</si>
  <si>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</si>
  <si>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</si>
  <si>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</si>
  <si>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</si>
  <si>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</si>
  <si>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</si>
  <si>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</si>
  <si>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</si>
  <si>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</si>
  <si>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</si>
  <si>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</si>
  <si>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</si>
  <si>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</si>
  <si>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</si>
  <si>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</si>
  <si>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</si>
  <si>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</si>
  <si>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</si>
  <si>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</si>
  <si>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</si>
  <si>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</si>
  <si>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</si>
  <si>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</si>
  <si>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</si>
  <si>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</si>
  <si>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</si>
  <si>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</si>
  <si>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</si>
  <si>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</si>
  <si>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</si>
  <si>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</si>
  <si>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</si>
  <si>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</si>
  <si>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</si>
  <si>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</si>
  <si>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</si>
  <si>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</si>
  <si>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</si>
  <si>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</si>
  <si>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</si>
  <si>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</si>
  <si>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</si>
  <si>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</si>
  <si>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</si>
  <si>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</si>
  <si>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</si>
  <si>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</si>
  <si>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</si>
  <si>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</si>
  <si>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</si>
  <si>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</si>
  <si>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</si>
  <si>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</si>
  <si>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</si>
  <si>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</si>
  <si>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</si>
  <si>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</si>
  <si>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</si>
  <si>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</si>
  <si>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</si>
  <si>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</si>
  <si>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</si>
  <si>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</si>
  <si>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</si>
  <si>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</si>
  <si>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</si>
  <si>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</si>
  <si>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</si>
  <si>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</si>
  <si>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</si>
  <si>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</si>
  <si>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</si>
  <si>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</si>
  <si>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</si>
  <si>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</si>
  <si>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</si>
  <si>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</si>
  <si>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</si>
  <si>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</si>
  <si>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52 tonn, men det legges til grunn at hele avsetningen tas</t>
    </r>
  </si>
  <si>
    <t>FANGST UKE 44</t>
  </si>
  <si>
    <t>FANGST T.O.M UKE 44</t>
  </si>
  <si>
    <t>RESTKVOTER UKE 44</t>
  </si>
  <si>
    <t>FANGST T.O.M. UKE 44 2020</t>
  </si>
  <si>
    <r>
      <t>3</t>
    </r>
    <r>
      <rPr>
        <sz val="9"/>
        <color indexed="8"/>
        <rFont val="Calibri"/>
        <family val="2"/>
      </rPr>
      <t xml:space="preserve"> Det er fisket 7 259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</si>
  <si>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572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</si>
  <si>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964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</si>
</sst>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0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 2" xfId="25"/>
    <cellStyle name="Dårleg" xfId="26" builtinId="27" customBuiltin="1"/>
    <cellStyle name="Dårlig 2" xfId="27"/>
    <cellStyle name="Forklara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 2" xfId="33"/>
    <cellStyle name="Kontrollcelle" xfId="35" builtinId="23" customBuiltin="1"/>
    <cellStyle name="Kopla celle" xfId="32" builtinId="24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je" xfId="34" builtinId="3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 1" xfId="79" builtinId="29" customBuiltin="1"/>
    <cellStyle name="Uthevingsfarge 2" xfId="80" builtinId="33" customBuiltin="1"/>
    <cellStyle name="Uthevingsfarge 3" xfId="81" builtinId="37" customBuiltin="1"/>
    <cellStyle name="Uthevingsfarge 4" xfId="82" builtinId="41" customBuiltin="1"/>
    <cellStyle name="Uthevingsfarge 5" xfId="83" builtinId="45" customBuiltin="1"/>
    <cellStyle name="Uthevingsfarge 6" xfId="84" builtinId="49" customBuiltin="1"/>
    <cellStyle name="Utrekning" xfId="24" builtinId="22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85" zoomScaleNormal="110" zoomScaleSheetLayoutView="100" zoomScalePageLayoutView="85" workbookViewId="0">
      <selection activeCell="I23" sqref="I23"/>
    </sheetView>
  </sheetViews>
  <sheetFormatPr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2" t="s">
        <v>133</v>
      </c>
      <c r="C2" s="413"/>
      <c r="D2" s="413"/>
      <c r="E2" s="413"/>
      <c r="F2" s="413"/>
      <c r="G2" s="413"/>
      <c r="H2" s="413"/>
      <c r="I2" s="413"/>
      <c r="J2" s="414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7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5"/>
      <c r="C9" s="416"/>
      <c r="D9" s="416"/>
      <c r="E9" s="416"/>
      <c r="F9" s="416"/>
      <c r="G9" s="416"/>
      <c r="H9" s="416"/>
      <c r="I9" s="416"/>
      <c r="J9" s="417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7" t="s">
        <v>1</v>
      </c>
      <c r="D11" s="408"/>
      <c r="E11" s="407" t="s">
        <v>18</v>
      </c>
      <c r="F11" s="408"/>
      <c r="G11" s="407" t="s">
        <v>19</v>
      </c>
      <c r="H11" s="408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8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8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8"/>
    </row>
    <row r="15" spans="1:10" ht="15.75" customHeight="1" thickBot="1" x14ac:dyDescent="0.3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8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8"/>
    </row>
    <row r="17" spans="1:10" ht="15" customHeight="1" x14ac:dyDescent="0.2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89"/>
    </row>
    <row r="18" spans="1:10" ht="15" customHeight="1" thickBot="1" x14ac:dyDescent="0.3">
      <c r="A18" s="26"/>
      <c r="B18" s="58"/>
      <c r="C18" s="130"/>
      <c r="D18" s="130"/>
      <c r="E18" s="283"/>
      <c r="F18" s="130"/>
      <c r="G18" s="130"/>
      <c r="H18" s="130"/>
      <c r="I18" s="130"/>
      <c r="J18" s="290"/>
    </row>
    <row r="19" spans="1:10" ht="15" customHeight="1" x14ac:dyDescent="0.25">
      <c r="A19" s="26"/>
      <c r="B19" s="52"/>
      <c r="C19" s="118"/>
      <c r="D19" s="118"/>
      <c r="E19" s="284"/>
      <c r="F19" s="118"/>
      <c r="G19" s="118"/>
      <c r="H19" s="118"/>
      <c r="I19" s="118"/>
      <c r="J19" s="291"/>
    </row>
    <row r="20" spans="1:10" ht="15" customHeight="1" x14ac:dyDescent="0.25">
      <c r="A20" s="26"/>
      <c r="B20" s="52"/>
      <c r="C20" s="24" t="s">
        <v>125</v>
      </c>
      <c r="D20" s="118"/>
      <c r="E20" s="284"/>
      <c r="F20" s="118"/>
      <c r="G20" s="118"/>
      <c r="H20" s="118"/>
      <c r="I20" s="118"/>
      <c r="J20" s="291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72">
        <f t="shared" si="0"/>
        <v>2250.1375399999997</v>
      </c>
      <c r="G23" s="172">
        <f t="shared" si="0"/>
        <v>80788.094409999991</v>
      </c>
      <c r="H23" s="172">
        <f t="shared" si="0"/>
        <v>49650.905590000002</v>
      </c>
      <c r="I23" s="172">
        <f t="shared" si="0"/>
        <v>80014.988129999998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129707</v>
      </c>
      <c r="F24" s="173">
        <v>2241.2500399999999</v>
      </c>
      <c r="G24" s="173">
        <v>80317.334709999996</v>
      </c>
      <c r="H24" s="173">
        <f>E24-G24</f>
        <v>49389.665290000004</v>
      </c>
      <c r="I24" s="173">
        <v>79502.797590000002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3">
        <v>8.8874999999999993</v>
      </c>
      <c r="G25" s="173">
        <v>470.75970000000001</v>
      </c>
      <c r="H25" s="173">
        <f>E25-G25</f>
        <v>261.24029999999999</v>
      </c>
      <c r="I25" s="173">
        <v>512.19054000000006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72">
        <f t="shared" si="1"/>
        <v>1259.76983</v>
      </c>
      <c r="G26" s="172">
        <f t="shared" si="1"/>
        <v>227891.66724099999</v>
      </c>
      <c r="H26" s="172">
        <f t="shared" si="1"/>
        <v>54021.332759000012</v>
      </c>
      <c r="I26" s="172">
        <f t="shared" si="1"/>
        <v>201811.27163999999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75">
        <f t="shared" si="2"/>
        <v>818.08395999999993</v>
      </c>
      <c r="G27" s="175">
        <f t="shared" si="2"/>
        <v>186584.27444099999</v>
      </c>
      <c r="H27" s="175">
        <f t="shared" si="2"/>
        <v>34101.725559000006</v>
      </c>
      <c r="I27" s="175">
        <f t="shared" si="2"/>
        <v>158509.49408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52674</v>
      </c>
      <c r="F28" s="176">
        <f>195.33655-E55</f>
        <v>18.336549999999988</v>
      </c>
      <c r="G28" s="176">
        <f>44901.24247-F55</f>
        <v>42875.242469999997</v>
      </c>
      <c r="H28" s="176">
        <f t="shared" ref="H28:H34" si="3">E28-G28</f>
        <v>9798.7575300000026</v>
      </c>
      <c r="I28" s="176">
        <f>40499.79738-H55</f>
        <v>37821.797380000004</v>
      </c>
      <c r="J28" s="391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58310</v>
      </c>
      <c r="F29" s="176">
        <f>440.99723-E56</f>
        <v>53.997230000000002</v>
      </c>
      <c r="G29" s="176">
        <f>54680.10397-F56</f>
        <v>51042.103969999996</v>
      </c>
      <c r="H29" s="176">
        <f t="shared" si="3"/>
        <v>7267.8960300000035</v>
      </c>
      <c r="I29" s="176">
        <f>43015.86641-H56</f>
        <v>39317.866410000002</v>
      </c>
      <c r="J29" s="391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54344</v>
      </c>
      <c r="F30" s="176">
        <f>131.72287-E57</f>
        <v>-22.27713</v>
      </c>
      <c r="G30" s="176">
        <f>48437.968699-F57</f>
        <v>44368.968698999997</v>
      </c>
      <c r="H30" s="176">
        <f t="shared" si="3"/>
        <v>9975.0313010000027</v>
      </c>
      <c r="I30" s="176">
        <f>45175.85202-H57</f>
        <v>40898.852019999998</v>
      </c>
      <c r="J30" s="391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40088</v>
      </c>
      <c r="F31" s="176">
        <f>50.02731-E58</f>
        <v>17.02731</v>
      </c>
      <c r="G31" s="176">
        <f>38564.959302-F58</f>
        <v>36668.959302000003</v>
      </c>
      <c r="H31" s="176">
        <f t="shared" si="3"/>
        <v>3419.0406979999971</v>
      </c>
      <c r="I31" s="176">
        <f>29817.97827-H58</f>
        <v>27549.97827</v>
      </c>
      <c r="J31" s="391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751</v>
      </c>
      <c r="G32" s="176">
        <f>F54</f>
        <v>11629</v>
      </c>
      <c r="H32" s="176">
        <f t="shared" si="3"/>
        <v>3641</v>
      </c>
      <c r="I32" s="176">
        <f>H54</f>
        <v>12921</v>
      </c>
      <c r="J32" s="391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35114</v>
      </c>
      <c r="F33" s="175">
        <v>345.91998999999998</v>
      </c>
      <c r="G33" s="175">
        <v>22716.509269999999</v>
      </c>
      <c r="H33" s="175">
        <f t="shared" si="3"/>
        <v>12397.490730000001</v>
      </c>
      <c r="I33" s="175">
        <v>22242.0478</v>
      </c>
      <c r="J33" s="391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75">
        <f>F35+F36</f>
        <v>95.765879999999996</v>
      </c>
      <c r="G34" s="175">
        <f>G35+G36</f>
        <v>18590.883529999999</v>
      </c>
      <c r="H34" s="175">
        <f t="shared" si="3"/>
        <v>7522.1164700000008</v>
      </c>
      <c r="I34" s="175">
        <f>I35+I36</f>
        <v>21059.729759999998</v>
      </c>
      <c r="J34" s="391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0">
        <v>24243</v>
      </c>
      <c r="F35" s="176">
        <f>95.76588-E59-E60</f>
        <v>95.765879999999996</v>
      </c>
      <c r="G35" s="176">
        <f>21681.88353-F59-F60</f>
        <v>17461.883529999999</v>
      </c>
      <c r="H35" s="176">
        <f t="shared" ref="H35:H42" si="4">E35-G35</f>
        <v>6781.1164700000008</v>
      </c>
      <c r="I35" s="176">
        <f>24157.72976-H59-H60</f>
        <v>19472.729759999998</v>
      </c>
      <c r="J35" s="391"/>
    </row>
    <row r="36" spans="1:13" ht="14.1" customHeight="1" thickBot="1" x14ac:dyDescent="0.3">
      <c r="A36" s="10"/>
      <c r="B36" s="63"/>
      <c r="C36" s="268" t="s">
        <v>71</v>
      </c>
      <c r="D36" s="269">
        <v>1870</v>
      </c>
      <c r="E36" s="176">
        <v>1870</v>
      </c>
      <c r="F36" s="270">
        <f>E59</f>
        <v>0</v>
      </c>
      <c r="G36" s="270">
        <f>F59</f>
        <v>1129</v>
      </c>
      <c r="H36" s="270">
        <f t="shared" si="4"/>
        <v>741</v>
      </c>
      <c r="I36" s="270">
        <f>H59</f>
        <v>1587</v>
      </c>
      <c r="J36" s="391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1315.8782490000001</v>
      </c>
      <c r="H37" s="179">
        <f t="shared" si="4"/>
        <v>1184.1217509999999</v>
      </c>
      <c r="I37" s="179">
        <v>1138.19265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87">
        <v>969</v>
      </c>
      <c r="F38" s="390">
        <v>6.774</v>
      </c>
      <c r="G38" s="390">
        <v>517.83169999999996</v>
      </c>
      <c r="H38" s="387">
        <f t="shared" si="4"/>
        <v>451.16830000000004</v>
      </c>
      <c r="I38" s="390">
        <v>513.46168999999998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390">
        <f>E60</f>
        <v>0</v>
      </c>
      <c r="G39" s="390">
        <f>F60</f>
        <v>3091</v>
      </c>
      <c r="H39" s="387">
        <f t="shared" si="4"/>
        <v>785</v>
      </c>
      <c r="I39" s="390">
        <f>H60</f>
        <v>3098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390">
        <v>6.4782900000000003</v>
      </c>
      <c r="G40" s="390">
        <v>7000</v>
      </c>
      <c r="H40" s="387">
        <f t="shared" si="4"/>
        <v>0</v>
      </c>
      <c r="I40" s="390">
        <v>7000</v>
      </c>
      <c r="J40" s="61"/>
    </row>
    <row r="41" spans="1:13" ht="17.25" customHeight="1" thickBot="1" x14ac:dyDescent="0.3">
      <c r="A41" s="26"/>
      <c r="B41" s="52"/>
      <c r="C41" s="104" t="s">
        <v>119</v>
      </c>
      <c r="D41" s="187">
        <v>6250</v>
      </c>
      <c r="E41" s="179">
        <v>6250</v>
      </c>
      <c r="F41" s="390">
        <v>144.9375</v>
      </c>
      <c r="G41" s="390">
        <v>3336.1623500000001</v>
      </c>
      <c r="H41" s="387">
        <f t="shared" si="4"/>
        <v>2913.8376499999999</v>
      </c>
      <c r="I41" s="390"/>
      <c r="J41" s="61"/>
      <c r="M41" s="377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390">
        <v>1.4360000000006039</v>
      </c>
      <c r="G42" s="390">
        <v>92.385130000067875</v>
      </c>
      <c r="H42" s="387">
        <f t="shared" si="4"/>
        <v>-92.385130000067875</v>
      </c>
      <c r="I42" s="390">
        <v>146.98937999998452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380">
        <f t="shared" si="5"/>
        <v>3669.5331600000004</v>
      </c>
      <c r="G43" s="380">
        <f t="shared" si="5"/>
        <v>324033.01908000006</v>
      </c>
      <c r="H43" s="188">
        <f t="shared" si="5"/>
        <v>108913.98091999996</v>
      </c>
      <c r="I43" s="380">
        <f t="shared" si="5"/>
        <v>293722.90349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2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3"/>
      <c r="F50" s="130"/>
      <c r="G50" s="130"/>
      <c r="H50" s="130"/>
      <c r="I50" s="130"/>
      <c r="J50" s="290"/>
    </row>
    <row r="51" spans="1:10" ht="33" customHeight="1" x14ac:dyDescent="0.25">
      <c r="A51" s="8"/>
      <c r="B51" s="55"/>
      <c r="C51" s="418" t="s">
        <v>126</v>
      </c>
      <c r="D51" s="418"/>
      <c r="E51" s="418"/>
      <c r="F51" s="418"/>
      <c r="G51" s="418"/>
      <c r="H51" s="418"/>
      <c r="I51" s="278"/>
      <c r="J51" s="280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1" t="s">
        <v>17</v>
      </c>
      <c r="D53" s="167" t="s">
        <v>124</v>
      </c>
      <c r="E53" s="167" t="str">
        <f>F22</f>
        <v>FANGST UKE 44</v>
      </c>
      <c r="F53" s="167" t="str">
        <f>G22</f>
        <v>FANGST T.O.M UKE 44</v>
      </c>
      <c r="G53" s="167" t="str">
        <f>H22</f>
        <v>RESTKVOTER UKE 44</v>
      </c>
      <c r="H53" s="167" t="str">
        <f>I22</f>
        <v>FANGST T.O.M. UKE 44 2020</v>
      </c>
      <c r="I53" s="64"/>
      <c r="J53" s="61"/>
    </row>
    <row r="54" spans="1:10" ht="14.1" customHeight="1" x14ac:dyDescent="0.25">
      <c r="A54" s="8"/>
      <c r="B54" s="55"/>
      <c r="C54" s="143" t="s">
        <v>123</v>
      </c>
      <c r="D54" s="400">
        <v>15270</v>
      </c>
      <c r="E54" s="172">
        <f>E58+E57+E56+E55</f>
        <v>751</v>
      </c>
      <c r="F54" s="172">
        <f>F58+F57+F56+F55</f>
        <v>11629</v>
      </c>
      <c r="G54" s="400">
        <f>D54-F54</f>
        <v>3641</v>
      </c>
      <c r="H54" s="172">
        <f>H58+H57+H56+H55</f>
        <v>12921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1"/>
      <c r="E55" s="176">
        <v>177</v>
      </c>
      <c r="F55" s="176">
        <v>2026</v>
      </c>
      <c r="G55" s="401"/>
      <c r="H55" s="176">
        <v>2678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1"/>
      <c r="E56" s="176">
        <v>387</v>
      </c>
      <c r="F56" s="176">
        <v>3638</v>
      </c>
      <c r="G56" s="401"/>
      <c r="H56" s="176">
        <v>3698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1"/>
      <c r="E57" s="176">
        <v>154</v>
      </c>
      <c r="F57" s="176">
        <v>4069</v>
      </c>
      <c r="G57" s="401"/>
      <c r="H57" s="176">
        <v>4277</v>
      </c>
      <c r="I57" s="64"/>
      <c r="J57" s="61"/>
    </row>
    <row r="58" spans="1:10" ht="14.1" customHeight="1" thickBot="1" x14ac:dyDescent="0.3">
      <c r="A58" s="8"/>
      <c r="B58" s="55"/>
      <c r="C58" s="279" t="s">
        <v>69</v>
      </c>
      <c r="D58" s="402"/>
      <c r="E58" s="177">
        <v>33</v>
      </c>
      <c r="F58" s="177">
        <v>1896</v>
      </c>
      <c r="G58" s="402"/>
      <c r="H58" s="177">
        <v>2268</v>
      </c>
      <c r="I58" s="64"/>
      <c r="J58" s="61"/>
    </row>
    <row r="59" spans="1:10" ht="14.1" customHeight="1" thickBot="1" x14ac:dyDescent="0.3">
      <c r="A59" s="8"/>
      <c r="B59" s="55"/>
      <c r="C59" s="146" t="s">
        <v>121</v>
      </c>
      <c r="D59" s="282">
        <v>1870</v>
      </c>
      <c r="E59" s="389">
        <v>0</v>
      </c>
      <c r="F59" s="389">
        <v>1129</v>
      </c>
      <c r="G59" s="282">
        <f>D59-F59</f>
        <v>741</v>
      </c>
      <c r="H59" s="389">
        <v>1587</v>
      </c>
      <c r="I59" s="64"/>
      <c r="J59" s="61"/>
    </row>
    <row r="60" spans="1:10" ht="14.1" customHeight="1" thickBot="1" x14ac:dyDescent="0.3">
      <c r="A60" s="8"/>
      <c r="B60" s="55"/>
      <c r="C60" s="147" t="s">
        <v>122</v>
      </c>
      <c r="D60" s="179">
        <v>3833</v>
      </c>
      <c r="E60" s="179">
        <v>0</v>
      </c>
      <c r="F60" s="179">
        <v>3091</v>
      </c>
      <c r="G60" s="179">
        <f>D60-F60</f>
        <v>742</v>
      </c>
      <c r="H60" s="179">
        <v>3098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7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7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7" t="s">
        <v>1</v>
      </c>
      <c r="D94" s="408"/>
      <c r="E94" s="407" t="s">
        <v>18</v>
      </c>
      <c r="F94" s="409"/>
      <c r="G94" s="407" t="s">
        <v>19</v>
      </c>
      <c r="H94" s="408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8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8"/>
    </row>
    <row r="97" spans="1:10" ht="14.1" customHeight="1" thickBot="1" x14ac:dyDescent="0.3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8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8"/>
    </row>
    <row r="99" spans="1:10" ht="14.25" customHeight="1" x14ac:dyDescent="0.2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5"/>
      <c r="D100" s="275"/>
      <c r="E100" s="275"/>
      <c r="F100" s="275"/>
      <c r="G100" s="275"/>
      <c r="H100" s="275"/>
      <c r="I100" s="140"/>
      <c r="J100" s="139"/>
    </row>
    <row r="101" spans="1:10" ht="14.1" customHeight="1" thickBot="1" x14ac:dyDescent="0.3">
      <c r="A101" s="26"/>
      <c r="B101" s="294"/>
      <c r="C101" s="130"/>
      <c r="D101" s="283"/>
      <c r="E101" s="130"/>
      <c r="F101" s="130"/>
      <c r="G101" s="130"/>
      <c r="H101" s="130"/>
      <c r="I101" s="114"/>
      <c r="J101" s="290"/>
    </row>
    <row r="102" spans="1:10" ht="20.25" customHeight="1" x14ac:dyDescent="0.25">
      <c r="A102" s="26"/>
      <c r="B102" s="135"/>
      <c r="C102" s="24" t="str">
        <f>C20</f>
        <v>KVOTE- OG FANGSTOVERSIKT</v>
      </c>
      <c r="D102" s="275"/>
      <c r="E102" s="275"/>
      <c r="F102" s="275"/>
      <c r="G102" s="275"/>
      <c r="H102" s="275"/>
      <c r="I102" s="141"/>
      <c r="J102" s="139"/>
    </row>
    <row r="103" spans="1:10" ht="11.25" customHeight="1" thickBot="1" x14ac:dyDescent="0.35">
      <c r="A103" s="26"/>
      <c r="B103" s="52"/>
      <c r="C103" s="285"/>
      <c r="D103" s="285"/>
      <c r="E103" s="285"/>
      <c r="F103" s="285"/>
      <c r="G103" s="285"/>
      <c r="H103" s="285"/>
      <c r="I103" s="285"/>
      <c r="J103" s="295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44</v>
      </c>
      <c r="G104" s="108" t="str">
        <f>G22</f>
        <v>FANGST T.O.M UKE 44</v>
      </c>
      <c r="H104" s="108" t="str">
        <f>H22</f>
        <v>RESTKVOTER UKE 44</v>
      </c>
      <c r="I104" s="108" t="str">
        <f>I22</f>
        <v>FANGST T.O.M. UKE 44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72">
        <f t="shared" si="6"/>
        <v>92.48263</v>
      </c>
      <c r="G105" s="172">
        <f t="shared" si="6"/>
        <v>44745.99884</v>
      </c>
      <c r="H105" s="172">
        <f t="shared" si="6"/>
        <v>2690.0011599999998</v>
      </c>
      <c r="I105" s="172">
        <f t="shared" si="6"/>
        <v>29222.338619999999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46611</v>
      </c>
      <c r="F106" s="173">
        <v>92.323030000000003</v>
      </c>
      <c r="G106" s="173">
        <v>44006.81882</v>
      </c>
      <c r="H106" s="173">
        <f>E106-G106</f>
        <v>2604.1811799999996</v>
      </c>
      <c r="I106" s="173">
        <v>28972.58282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>
        <v>0.15959999999999999</v>
      </c>
      <c r="G107" s="174">
        <v>739.18002000000001</v>
      </c>
      <c r="H107" s="174">
        <f>E107-G107</f>
        <v>85.819979999999987</v>
      </c>
      <c r="I107" s="174">
        <v>249.75579999999999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72">
        <f t="shared" si="7"/>
        <v>833.41477000000009</v>
      </c>
      <c r="G108" s="172">
        <f t="shared" si="7"/>
        <v>41422.73545</v>
      </c>
      <c r="H108" s="172">
        <f t="shared" si="7"/>
        <v>34839.26455</v>
      </c>
      <c r="I108" s="172">
        <f t="shared" si="7"/>
        <v>47312.963389999997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75">
        <f t="shared" si="8"/>
        <v>667.13942000000009</v>
      </c>
      <c r="G109" s="175">
        <f t="shared" si="8"/>
        <v>33181.79711</v>
      </c>
      <c r="H109" s="175">
        <f t="shared" si="8"/>
        <v>25042.20289</v>
      </c>
      <c r="I109" s="175">
        <f t="shared" si="8"/>
        <v>36498.988169999997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15830</v>
      </c>
      <c r="F110" s="176">
        <v>162.0299</v>
      </c>
      <c r="G110" s="176">
        <v>4491.9271500000004</v>
      </c>
      <c r="H110" s="176">
        <f>E110-G110</f>
        <v>11338.07285</v>
      </c>
      <c r="I110" s="176">
        <v>5886.0012999999999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16201</v>
      </c>
      <c r="F111" s="176">
        <v>207.01929000000001</v>
      </c>
      <c r="G111" s="176">
        <v>10828.42065</v>
      </c>
      <c r="H111" s="176">
        <f t="shared" ref="H111:H119" si="9">E111-G111</f>
        <v>5372.57935</v>
      </c>
      <c r="I111" s="176">
        <v>10869.9619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16577</v>
      </c>
      <c r="F112" s="176">
        <v>251.98704000000001</v>
      </c>
      <c r="G112" s="176">
        <v>11544.232389999999</v>
      </c>
      <c r="H112" s="176">
        <f t="shared" si="9"/>
        <v>5032.7676100000008</v>
      </c>
      <c r="I112" s="176">
        <v>11446.71632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9616</v>
      </c>
      <c r="F113" s="176">
        <v>46.103189999999998</v>
      </c>
      <c r="G113" s="176">
        <v>6317.2169199999998</v>
      </c>
      <c r="H113" s="176">
        <f t="shared" si="9"/>
        <v>3298.7830800000002</v>
      </c>
      <c r="I113" s="176">
        <v>8296.3086500000009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11846</v>
      </c>
      <c r="F114" s="175">
        <v>54.64584</v>
      </c>
      <c r="G114" s="175">
        <v>6376.1649799999996</v>
      </c>
      <c r="H114" s="175">
        <f>E114-G114</f>
        <v>5469.8350200000004</v>
      </c>
      <c r="I114" s="175">
        <v>9101.9200700000001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6192</v>
      </c>
      <c r="F115" s="198">
        <v>111.62951</v>
      </c>
      <c r="G115" s="198">
        <v>1864.7733599999999</v>
      </c>
      <c r="H115" s="198">
        <f t="shared" si="9"/>
        <v>4327.2266399999999</v>
      </c>
      <c r="I115" s="198">
        <v>1712.0551499999999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79">
        <v>379</v>
      </c>
      <c r="F116" s="390">
        <v>0.25985999999999998</v>
      </c>
      <c r="G116" s="390">
        <v>35.463030000000003</v>
      </c>
      <c r="H116" s="387">
        <f t="shared" si="9"/>
        <v>343.53697</v>
      </c>
      <c r="I116" s="390">
        <v>13.051679999999999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0.27594999999999997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119</v>
      </c>
      <c r="D118" s="187">
        <v>3000</v>
      </c>
      <c r="E118" s="179">
        <v>3000</v>
      </c>
      <c r="F118" s="179">
        <v>37.981999999999999</v>
      </c>
      <c r="G118" s="179">
        <v>524.16808000000003</v>
      </c>
      <c r="H118" s="179">
        <f t="shared" si="9"/>
        <v>2475.8319200000001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>
        <v>0.1048799999999801</v>
      </c>
      <c r="G119" s="179">
        <v>59.111429999989923</v>
      </c>
      <c r="H119" s="179">
        <f t="shared" si="9"/>
        <v>-59.111429999989923</v>
      </c>
      <c r="I119" s="179">
        <v>171.98581000001286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380">
        <f t="shared" si="10"/>
        <v>964.52008999999998</v>
      </c>
      <c r="G120" s="380">
        <f t="shared" si="10"/>
        <v>87087.476829999985</v>
      </c>
      <c r="H120" s="380">
        <f t="shared" si="10"/>
        <v>40289.523170000008</v>
      </c>
      <c r="I120" s="380">
        <f t="shared" si="10"/>
        <v>77020.339500000016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3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3"/>
      <c r="E126" s="293"/>
      <c r="F126" s="293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6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6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6"/>
      <c r="I130" s="296"/>
      <c r="J130" s="297"/>
    </row>
    <row r="131" spans="1:10" ht="15" customHeight="1" thickBot="1" x14ac:dyDescent="0.3">
      <c r="A131" s="26"/>
      <c r="B131" s="50"/>
      <c r="C131" s="407" t="s">
        <v>1</v>
      </c>
      <c r="D131" s="408"/>
      <c r="E131" s="407" t="s">
        <v>18</v>
      </c>
      <c r="F131" s="408"/>
      <c r="G131" s="407" t="s">
        <v>19</v>
      </c>
      <c r="H131" s="408"/>
      <c r="I131" s="87"/>
      <c r="J131" s="61"/>
    </row>
    <row r="132" spans="1:10" ht="14.1" customHeight="1" x14ac:dyDescent="0.25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" customHeight="1" x14ac:dyDescent="0.25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" customHeight="1" x14ac:dyDescent="0.25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" customHeight="1" thickBot="1" x14ac:dyDescent="0.3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3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39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44</v>
      </c>
      <c r="G140" s="108" t="str">
        <f>G22</f>
        <v>FANGST T.O.M UKE 44</v>
      </c>
      <c r="H140" s="108" t="str">
        <f>H22</f>
        <v>RESTKVOTER UKE 44</v>
      </c>
      <c r="I140" s="108" t="str">
        <f>I22</f>
        <v>FANGST T.O.M. UKE 44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200">
        <f t="shared" si="11"/>
        <v>565.54661999999996</v>
      </c>
      <c r="G141" s="200">
        <f t="shared" si="11"/>
        <v>54827.525689999995</v>
      </c>
      <c r="H141" s="200">
        <f t="shared" si="11"/>
        <v>5802.4743100000023</v>
      </c>
      <c r="I141" s="200">
        <f t="shared" si="11"/>
        <v>49022.09218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53262</v>
      </c>
      <c r="E142" s="201">
        <v>48491</v>
      </c>
      <c r="F142" s="202">
        <v>362.46881999999999</v>
      </c>
      <c r="G142" s="202">
        <v>47945.028469999997</v>
      </c>
      <c r="H142" s="202">
        <f>E142-G142</f>
        <v>545.97153000000253</v>
      </c>
      <c r="I142" s="202">
        <v>41780.706709999999</v>
      </c>
      <c r="J142" s="61"/>
    </row>
    <row r="143" spans="1:10" ht="15" x14ac:dyDescent="0.25">
      <c r="A143" s="26"/>
      <c r="B143" s="52"/>
      <c r="C143" s="144" t="s">
        <v>9</v>
      </c>
      <c r="D143" s="182">
        <v>12816</v>
      </c>
      <c r="E143" s="201">
        <v>11639</v>
      </c>
      <c r="F143" s="202">
        <v>203.0778</v>
      </c>
      <c r="G143" s="202">
        <v>6882.4972200000002</v>
      </c>
      <c r="H143" s="202">
        <f>E143-G143</f>
        <v>4756.5027799999998</v>
      </c>
      <c r="I143" s="202">
        <v>7241.3854700000002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0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3">
      <c r="A145" s="36"/>
      <c r="B145" s="37"/>
      <c r="C145" s="146" t="s">
        <v>90</v>
      </c>
      <c r="D145" s="241">
        <v>44985</v>
      </c>
      <c r="E145" s="205">
        <v>44112</v>
      </c>
      <c r="F145" s="206">
        <v>1.2470000000000001</v>
      </c>
      <c r="G145" s="206">
        <v>36832.547919999997</v>
      </c>
      <c r="H145" s="206">
        <f>E145-G145</f>
        <v>7279.4520800000028</v>
      </c>
      <c r="I145" s="206">
        <v>25680.824270000001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8">
        <f t="shared" si="12"/>
        <v>2209.5565300000003</v>
      </c>
      <c r="G146" s="208">
        <f t="shared" si="12"/>
        <v>56191.872729999995</v>
      </c>
      <c r="H146" s="208">
        <f t="shared" si="12"/>
        <v>10116.127270000001</v>
      </c>
      <c r="I146" s="208">
        <f t="shared" si="12"/>
        <v>57187.579870000009</v>
      </c>
      <c r="J146" s="53"/>
    </row>
    <row r="147" spans="1:10" ht="14.1" customHeight="1" x14ac:dyDescent="0.25">
      <c r="A147" s="26"/>
      <c r="B147" s="50"/>
      <c r="C147" s="148" t="s">
        <v>91</v>
      </c>
      <c r="D147" s="243">
        <f>D148+D149+D150+D151</f>
        <v>52607</v>
      </c>
      <c r="E147" s="209">
        <f>E148+E149+E150+E151</f>
        <v>50177</v>
      </c>
      <c r="F147" s="210">
        <f>F148+F149+F150+F151</f>
        <v>2009.7942500000001</v>
      </c>
      <c r="G147" s="210">
        <f>G148+G149+G151+G150</f>
        <v>42553.841999999997</v>
      </c>
      <c r="H147" s="210">
        <f>H148+H149+H150+H151</f>
        <v>7623.1580000000013</v>
      </c>
      <c r="I147" s="210">
        <f>I148+I149+I150+I151</f>
        <v>43408.988820000006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13929</v>
      </c>
      <c r="E148" s="211">
        <v>14807</v>
      </c>
      <c r="F148" s="193">
        <v>243.94567000000001</v>
      </c>
      <c r="G148" s="193">
        <v>9535.1895199999999</v>
      </c>
      <c r="H148" s="193">
        <f>E148-G148</f>
        <v>5271.8104800000001</v>
      </c>
      <c r="I148" s="193">
        <v>9053.0713099999994</v>
      </c>
      <c r="J148" s="298"/>
    </row>
    <row r="149" spans="1:10" ht="14.1" customHeight="1" x14ac:dyDescent="0.25">
      <c r="A149" s="10"/>
      <c r="B149" s="63"/>
      <c r="C149" s="149" t="s">
        <v>21</v>
      </c>
      <c r="D149" s="185">
        <v>13980</v>
      </c>
      <c r="E149" s="211">
        <v>12372</v>
      </c>
      <c r="F149" s="193">
        <v>708.45614999999998</v>
      </c>
      <c r="G149" s="193">
        <v>12399.17892</v>
      </c>
      <c r="H149" s="193">
        <f>E149-G149</f>
        <v>-27.178920000000289</v>
      </c>
      <c r="I149" s="193">
        <v>10556.408380000001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13595</v>
      </c>
      <c r="E150" s="211">
        <v>12174</v>
      </c>
      <c r="F150" s="193">
        <v>486.87470000000002</v>
      </c>
      <c r="G150" s="193">
        <v>9547.6077000000005</v>
      </c>
      <c r="H150" s="193">
        <f>E150-G150</f>
        <v>2626.3922999999995</v>
      </c>
      <c r="I150" s="193">
        <v>13918.12198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11103</v>
      </c>
      <c r="E151" s="211">
        <v>10824</v>
      </c>
      <c r="F151" s="193">
        <v>570.51773000000003</v>
      </c>
      <c r="G151" s="193">
        <v>11071.865859999998</v>
      </c>
      <c r="H151" s="193">
        <f>E151-G151</f>
        <v>-247.86585999999807</v>
      </c>
      <c r="I151" s="193">
        <v>9881.3871500000005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212">
        <v>20.591550000000002</v>
      </c>
      <c r="G152" s="212">
        <v>5868.5275499999998</v>
      </c>
      <c r="H152" s="212">
        <f>H153+H154</f>
        <v>911.47245000000021</v>
      </c>
      <c r="I152" s="212">
        <v>6397.0968899999998</v>
      </c>
      <c r="J152" s="299"/>
    </row>
    <row r="153" spans="1:10" ht="14.1" customHeight="1" x14ac:dyDescent="0.25">
      <c r="A153" s="26"/>
      <c r="B153" s="52"/>
      <c r="C153" s="149" t="s">
        <v>38</v>
      </c>
      <c r="D153" s="185">
        <v>7022</v>
      </c>
      <c r="E153" s="211">
        <v>6280</v>
      </c>
      <c r="F153" s="193">
        <v>20.378250000000001</v>
      </c>
      <c r="G153" s="193">
        <v>5739.7444500000001</v>
      </c>
      <c r="H153" s="193">
        <f>E153-G153</f>
        <v>540.25554999999986</v>
      </c>
      <c r="I153" s="193">
        <v>6249.3161399999999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128.78309999999965</v>
      </c>
      <c r="H154" s="193">
        <f t="shared" ref="H154:H160" si="13">E154-G154</f>
        <v>371.21690000000035</v>
      </c>
      <c r="I154" s="193">
        <f>I152-I153</f>
        <v>147.7807499999999</v>
      </c>
      <c r="J154" s="300"/>
    </row>
    <row r="155" spans="1:10" ht="15.75" thickBot="1" x14ac:dyDescent="0.3">
      <c r="A155" s="51"/>
      <c r="B155" s="52"/>
      <c r="C155" s="151" t="s">
        <v>66</v>
      </c>
      <c r="D155" s="197">
        <v>9573</v>
      </c>
      <c r="E155" s="213">
        <v>9351</v>
      </c>
      <c r="F155" s="214">
        <v>179.17072999999999</v>
      </c>
      <c r="G155" s="214">
        <v>7769.5031799999997</v>
      </c>
      <c r="H155" s="214">
        <f t="shared" si="13"/>
        <v>1581.4968200000003</v>
      </c>
      <c r="I155" s="214">
        <v>7381.4941600000002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195">
        <v>8.3449999999999996E-2</v>
      </c>
      <c r="G156" s="195">
        <v>21.153210000000001</v>
      </c>
      <c r="H156" s="195">
        <f t="shared" si="13"/>
        <v>122.84679</v>
      </c>
      <c r="I156" s="195">
        <v>15.0868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5">
        <v>250</v>
      </c>
      <c r="F157" s="216"/>
      <c r="G157" s="216">
        <v>252.60900000000001</v>
      </c>
      <c r="H157" s="216">
        <f t="shared" si="13"/>
        <v>-2.6090000000000089</v>
      </c>
      <c r="I157" s="216">
        <v>267.49579999999997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195">
        <v>5.72499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.75" thickBot="1" x14ac:dyDescent="0.3">
      <c r="A159" s="51"/>
      <c r="B159" s="52"/>
      <c r="C159" s="128" t="s">
        <v>119</v>
      </c>
      <c r="D159" s="187">
        <v>300</v>
      </c>
      <c r="E159" s="217">
        <v>300</v>
      </c>
      <c r="F159" s="218"/>
      <c r="G159" s="218">
        <v>128.7765</v>
      </c>
      <c r="H159" s="218">
        <f t="shared" si="13"/>
        <v>171.2235</v>
      </c>
      <c r="I159" s="218"/>
      <c r="J159" s="53"/>
    </row>
    <row r="160" spans="1:10" ht="18" thickBot="1" x14ac:dyDescent="0.3">
      <c r="A160" s="51"/>
      <c r="B160" s="52"/>
      <c r="C160" s="128" t="s">
        <v>85</v>
      </c>
      <c r="D160" s="222"/>
      <c r="E160" s="217"/>
      <c r="F160" s="218">
        <v>34.595049999999446</v>
      </c>
      <c r="G160" s="218">
        <v>1293.0276700000395</v>
      </c>
      <c r="H160" s="218">
        <f t="shared" si="13"/>
        <v>-1293.0276700000395</v>
      </c>
      <c r="I160" s="218">
        <v>1318.7332600000082</v>
      </c>
      <c r="J160" s="53"/>
    </row>
    <row r="161" spans="1:10" ht="0" hidden="1" customHeight="1" x14ac:dyDescent="0.25"/>
    <row r="162" spans="1:10" ht="14.25" customHeight="1" thickBot="1" x14ac:dyDescent="0.3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2816.7536399999999</v>
      </c>
      <c r="G162" s="188">
        <f>G141+G145+G146+G156+G157+G158+G159+G160</f>
        <v>151547.51272000003</v>
      </c>
      <c r="H162" s="188">
        <f t="shared" si="14"/>
        <v>22196.487279999965</v>
      </c>
      <c r="I162" s="188">
        <f t="shared" si="14"/>
        <v>135491.81218000001</v>
      </c>
      <c r="J162" s="301"/>
    </row>
    <row r="163" spans="1:10" ht="14.25" customHeight="1" x14ac:dyDescent="0.25">
      <c r="A163" s="2"/>
      <c r="B163" s="50"/>
      <c r="C163" s="242" t="s">
        <v>99</v>
      </c>
      <c r="D163" s="17"/>
      <c r="E163" s="17"/>
      <c r="F163" s="17"/>
      <c r="G163" s="17"/>
      <c r="H163" s="103"/>
      <c r="I163" s="103"/>
      <c r="J163" s="301"/>
    </row>
    <row r="164" spans="1:10" ht="14.25" customHeight="1" x14ac:dyDescent="0.25">
      <c r="A164" s="1"/>
      <c r="B164" s="50"/>
      <c r="C164" s="239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2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25">
      <c r="A166" s="1"/>
      <c r="B166" s="50"/>
      <c r="C166" s="378" t="s">
        <v>141</v>
      </c>
      <c r="D166" s="17"/>
      <c r="E166" s="17"/>
      <c r="F166" s="17"/>
      <c r="G166" s="17"/>
      <c r="H166" s="103"/>
      <c r="I166" s="103"/>
      <c r="J166" s="49"/>
    </row>
    <row r="167" spans="1:10" ht="15.75" x14ac:dyDescent="0.2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75" x14ac:dyDescent="0.2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3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2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2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2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2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25">
      <c r="A174" s="26"/>
      <c r="B174" s="6"/>
      <c r="C174" s="286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3">
      <c r="A175" s="26"/>
      <c r="B175" s="6"/>
      <c r="C175" s="286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3">
      <c r="A176" s="51"/>
      <c r="B176" s="272"/>
      <c r="C176" s="273"/>
      <c r="D176" s="273"/>
      <c r="E176" s="273"/>
      <c r="F176" s="273"/>
      <c r="G176" s="273"/>
      <c r="H176" s="273"/>
      <c r="I176" s="273"/>
      <c r="J176" s="274"/>
    </row>
    <row r="177" spans="1:10" ht="14.1" customHeight="1" thickBot="1" x14ac:dyDescent="0.3">
      <c r="A177" s="51"/>
      <c r="B177" s="52"/>
      <c r="C177" s="398" t="s">
        <v>1</v>
      </c>
      <c r="D177" s="399"/>
      <c r="E177" s="71"/>
      <c r="F177" s="71"/>
      <c r="G177" s="71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3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3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25">
      <c r="A182" s="51"/>
      <c r="B182" s="52"/>
      <c r="C182" s="91"/>
      <c r="D182" s="257"/>
      <c r="E182" s="71"/>
      <c r="F182" s="71"/>
      <c r="G182" s="71"/>
      <c r="H182" s="51"/>
      <c r="I182" s="51"/>
      <c r="J182" s="53"/>
    </row>
    <row r="183" spans="1:10" ht="3.75" customHeight="1" thickBot="1" x14ac:dyDescent="0.3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2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3">
      <c r="A185" s="51"/>
      <c r="B185" s="303"/>
      <c r="C185" s="119"/>
      <c r="D185" s="119"/>
      <c r="E185" s="119"/>
      <c r="F185" s="119"/>
      <c r="G185" s="119"/>
      <c r="H185" s="119"/>
      <c r="I185" s="119"/>
      <c r="J185" s="304"/>
    </row>
    <row r="186" spans="1:10" ht="61.5" customHeight="1" thickBot="1" x14ac:dyDescent="0.3">
      <c r="A186" s="2"/>
      <c r="B186" s="74"/>
      <c r="C186" s="108" t="s">
        <v>17</v>
      </c>
      <c r="D186" s="169" t="s">
        <v>18</v>
      </c>
      <c r="E186" s="108" t="str">
        <f>F22</f>
        <v>FANGST UKE 44</v>
      </c>
      <c r="F186" s="108" t="str">
        <f>G22</f>
        <v>FANGST T.O.M UKE 44</v>
      </c>
      <c r="G186" s="168" t="str">
        <f>H22</f>
        <v>RESTKVOTER UKE 44</v>
      </c>
      <c r="H186" s="108" t="str">
        <f>I22</f>
        <v>FANGST T.O.M. UKE 44 2020</v>
      </c>
      <c r="I186" s="75"/>
      <c r="J186" s="76"/>
    </row>
    <row r="187" spans="1:10" ht="14.1" customHeight="1" x14ac:dyDescent="0.25">
      <c r="A187" s="51"/>
      <c r="B187" s="77"/>
      <c r="C187" s="161" t="s">
        <v>30</v>
      </c>
      <c r="D187" s="400">
        <v>5394</v>
      </c>
      <c r="E187" s="189">
        <v>64.260949999999994</v>
      </c>
      <c r="F187" s="189">
        <v>1988.8094699999999</v>
      </c>
      <c r="G187" s="405">
        <f>D187-F187-F188</f>
        <v>1453.9030999999998</v>
      </c>
      <c r="H187" s="189">
        <v>1805.9978000000001</v>
      </c>
      <c r="I187" s="91"/>
      <c r="J187" s="305"/>
    </row>
    <row r="188" spans="1:10" ht="14.1" customHeight="1" x14ac:dyDescent="0.25">
      <c r="A188" s="51"/>
      <c r="B188" s="77"/>
      <c r="C188" s="78" t="s">
        <v>27</v>
      </c>
      <c r="D188" s="411"/>
      <c r="E188" s="190">
        <v>2.2433399999999999</v>
      </c>
      <c r="F188" s="190">
        <v>1951.2874300000001</v>
      </c>
      <c r="G188" s="419"/>
      <c r="H188" s="190">
        <v>2003.9455700000001</v>
      </c>
      <c r="I188" s="91"/>
      <c r="J188" s="305"/>
    </row>
    <row r="189" spans="1:10" ht="15.6" customHeight="1" thickBot="1" x14ac:dyDescent="0.3">
      <c r="A189" s="51"/>
      <c r="B189" s="77"/>
      <c r="C189" s="79" t="s">
        <v>64</v>
      </c>
      <c r="D189" s="178">
        <v>200</v>
      </c>
      <c r="E189" s="191">
        <v>0.32229999999999998</v>
      </c>
      <c r="F189" s="191">
        <v>94.375399999999999</v>
      </c>
      <c r="G189" s="191">
        <f>D189-F189</f>
        <v>105.6246</v>
      </c>
      <c r="H189" s="191">
        <v>107.93353999999999</v>
      </c>
      <c r="I189" s="91"/>
      <c r="J189" s="305"/>
    </row>
    <row r="190" spans="1:10" ht="14.1" customHeight="1" x14ac:dyDescent="0.25">
      <c r="A190" s="38"/>
      <c r="B190" s="92"/>
      <c r="C190" s="80" t="s">
        <v>55</v>
      </c>
      <c r="D190" s="276">
        <v>8090</v>
      </c>
      <c r="E190" s="192">
        <f>E191+E192+E193</f>
        <v>32.624760000000002</v>
      </c>
      <c r="F190" s="192">
        <f>F191+F192+F193</f>
        <v>8144.6502200000004</v>
      </c>
      <c r="G190" s="192">
        <f>D190-F190</f>
        <v>-54.650220000000445</v>
      </c>
      <c r="H190" s="192">
        <f>H191+H192+H193</f>
        <v>7862.1287400000001</v>
      </c>
      <c r="I190" s="93"/>
      <c r="J190" s="306"/>
    </row>
    <row r="191" spans="1:10" ht="14.1" customHeight="1" x14ac:dyDescent="0.25">
      <c r="A191" s="69"/>
      <c r="B191" s="81"/>
      <c r="C191" s="82" t="s">
        <v>31</v>
      </c>
      <c r="D191" s="176"/>
      <c r="E191" s="193">
        <v>1.2849999999999999</v>
      </c>
      <c r="F191" s="193">
        <v>4078.2177799999999</v>
      </c>
      <c r="G191" s="193"/>
      <c r="H191" s="193">
        <v>3801.9124999999999</v>
      </c>
      <c r="I191" s="106"/>
      <c r="J191" s="14"/>
    </row>
    <row r="192" spans="1:10" ht="14.1" customHeight="1" x14ac:dyDescent="0.25">
      <c r="A192" s="69"/>
      <c r="B192" s="81"/>
      <c r="C192" s="82" t="s">
        <v>32</v>
      </c>
      <c r="D192" s="176"/>
      <c r="E192" s="193">
        <v>14.33799</v>
      </c>
      <c r="F192" s="193">
        <v>2528.6730400000001</v>
      </c>
      <c r="G192" s="193"/>
      <c r="H192" s="193">
        <v>2513.80456</v>
      </c>
      <c r="I192" s="106"/>
      <c r="J192" s="307"/>
    </row>
    <row r="193" spans="1:10" ht="14.1" customHeight="1" thickBot="1" x14ac:dyDescent="0.3">
      <c r="A193" s="69"/>
      <c r="B193" s="81"/>
      <c r="C193" s="129" t="s">
        <v>33</v>
      </c>
      <c r="D193" s="177"/>
      <c r="E193" s="194">
        <v>17.00177</v>
      </c>
      <c r="F193" s="194">
        <v>1537.7593999999999</v>
      </c>
      <c r="G193" s="194"/>
      <c r="H193" s="194">
        <v>1546.4116799999999</v>
      </c>
      <c r="I193" s="106"/>
      <c r="J193" s="307"/>
    </row>
    <row r="194" spans="1:10" ht="14.1" customHeight="1" thickBot="1" x14ac:dyDescent="0.3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9.1520000000000004E-2</v>
      </c>
      <c r="I194" s="87"/>
      <c r="J194" s="61"/>
    </row>
    <row r="195" spans="1:10" ht="16.5" customHeight="1" thickBot="1" x14ac:dyDescent="0.3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50000000000001" customHeight="1" thickBot="1" x14ac:dyDescent="0.3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99.451349999999991</v>
      </c>
      <c r="F196" s="180">
        <f>F187+F188+F189+F190+F194+F195</f>
        <v>12179.75172</v>
      </c>
      <c r="G196" s="180">
        <f>D196-F196</f>
        <v>1575.2482799999998</v>
      </c>
      <c r="H196" s="180">
        <f>H187+H188+H189+H190+H194+H195</f>
        <v>11780.104669999999</v>
      </c>
      <c r="I196" s="103"/>
      <c r="J196" s="301"/>
    </row>
    <row r="197" spans="1:10" ht="15.75" customHeight="1" x14ac:dyDescent="0.25">
      <c r="A197" s="51"/>
      <c r="B197" s="303"/>
      <c r="C197" s="410" t="s">
        <v>97</v>
      </c>
      <c r="D197" s="410"/>
      <c r="E197" s="410"/>
      <c r="F197" s="410"/>
      <c r="G197" s="410"/>
      <c r="H197" s="119"/>
      <c r="I197" s="119"/>
      <c r="J197" s="304"/>
    </row>
    <row r="198" spans="1:10" ht="12" customHeight="1" thickBot="1" x14ac:dyDescent="0.3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2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2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35">
      <c r="A201" s="113"/>
      <c r="B201" s="51"/>
      <c r="C201" s="308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4">
      <c r="A202" s="113"/>
      <c r="B202" s="51"/>
      <c r="C202" s="308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3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3">
      <c r="A204" s="113"/>
      <c r="B204" s="52"/>
      <c r="C204" s="398" t="s">
        <v>1</v>
      </c>
      <c r="D204" s="399"/>
      <c r="E204" s="113"/>
      <c r="F204" s="113"/>
      <c r="G204" s="70"/>
      <c r="H204" s="51"/>
      <c r="I204" s="51"/>
      <c r="J204" s="53"/>
    </row>
    <row r="205" spans="1:10" ht="15" customHeight="1" x14ac:dyDescent="0.25">
      <c r="A205" s="113"/>
      <c r="B205" s="52"/>
      <c r="C205" s="246" t="s">
        <v>104</v>
      </c>
      <c r="D205" s="247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25">
      <c r="A206" s="113"/>
      <c r="B206" s="52"/>
      <c r="C206" s="248" t="s">
        <v>105</v>
      </c>
      <c r="D206" s="249">
        <v>15008</v>
      </c>
      <c r="E206" s="153"/>
      <c r="F206" s="113"/>
      <c r="G206" s="70"/>
      <c r="H206" s="51"/>
      <c r="I206" s="51"/>
      <c r="J206" s="53"/>
    </row>
    <row r="207" spans="1:10" ht="18" thickBot="1" x14ac:dyDescent="0.3">
      <c r="A207" s="113"/>
      <c r="B207" s="52"/>
      <c r="C207" s="248" t="s">
        <v>106</v>
      </c>
      <c r="D207" s="249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3">
      <c r="A208" s="113"/>
      <c r="B208" s="52"/>
      <c r="C208" s="250" t="s">
        <v>29</v>
      </c>
      <c r="D208" s="251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25">
      <c r="A209" s="51"/>
      <c r="B209" s="52"/>
      <c r="C209" s="244" t="s">
        <v>102</v>
      </c>
      <c r="D209" s="245"/>
      <c r="E209" s="245"/>
      <c r="F209" s="70"/>
      <c r="G209" s="70"/>
      <c r="H209" s="51"/>
      <c r="I209" s="51"/>
      <c r="J209" s="53"/>
    </row>
    <row r="210" spans="1:10" ht="10.5" customHeight="1" x14ac:dyDescent="0.25">
      <c r="A210" s="51"/>
      <c r="B210" s="52"/>
      <c r="C210" s="244" t="s">
        <v>103</v>
      </c>
      <c r="D210" s="245"/>
      <c r="E210" s="245"/>
      <c r="F210" s="70"/>
      <c r="G210" s="70"/>
      <c r="H210" s="51"/>
      <c r="I210" s="51"/>
      <c r="J210" s="53"/>
    </row>
    <row r="211" spans="1:10" ht="12" customHeight="1" x14ac:dyDescent="0.25">
      <c r="A211" s="51"/>
      <c r="B211" s="52"/>
      <c r="C211" s="244" t="s">
        <v>101</v>
      </c>
      <c r="D211" s="245"/>
      <c r="E211" s="245"/>
      <c r="F211" s="70"/>
      <c r="G211" s="70"/>
      <c r="H211" s="51"/>
      <c r="I211" s="51"/>
      <c r="J211" s="53"/>
    </row>
    <row r="212" spans="1:10" ht="12" customHeight="1" thickBot="1" x14ac:dyDescent="0.3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2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3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3">
      <c r="A215" s="51"/>
      <c r="B215" s="52"/>
      <c r="C215" s="42" t="s">
        <v>17</v>
      </c>
      <c r="D215" s="219" t="s">
        <v>18</v>
      </c>
      <c r="E215" s="42" t="str">
        <f>F22</f>
        <v>FANGST UKE 44</v>
      </c>
      <c r="F215" s="42" t="str">
        <f>G22</f>
        <v>FANGST T.O.M UKE 44</v>
      </c>
      <c r="G215" s="42" t="str">
        <f>H22</f>
        <v>RESTKVOTER UKE 44</v>
      </c>
      <c r="H215" s="42" t="str">
        <f>I22</f>
        <v>FANGST T.O.M. UKE 44 2020</v>
      </c>
      <c r="I215" s="51"/>
      <c r="J215" s="53"/>
    </row>
    <row r="216" spans="1:10" ht="15" customHeight="1" thickBot="1" x14ac:dyDescent="0.3">
      <c r="A216" s="51"/>
      <c r="B216" s="52"/>
      <c r="C216" s="44" t="s">
        <v>4</v>
      </c>
      <c r="D216" s="265">
        <v>43379</v>
      </c>
      <c r="E216" s="265">
        <v>157.53518</v>
      </c>
      <c r="F216" s="265">
        <v>43069.385979999999</v>
      </c>
      <c r="G216" s="265">
        <f>D216-F216</f>
        <v>309.61402000000089</v>
      </c>
      <c r="H216" s="265">
        <v>30669.7817</v>
      </c>
      <c r="I216" s="21"/>
      <c r="J216" s="53"/>
    </row>
    <row r="217" spans="1:10" ht="15" customHeight="1" thickBot="1" x14ac:dyDescent="0.3">
      <c r="A217" s="51"/>
      <c r="B217" s="52"/>
      <c r="C217" s="47" t="s">
        <v>39</v>
      </c>
      <c r="D217" s="265">
        <v>100</v>
      </c>
      <c r="E217" s="265">
        <v>1.4E-2</v>
      </c>
      <c r="F217" s="265">
        <v>30.083780000000001</v>
      </c>
      <c r="G217" s="265">
        <f>D217-F217</f>
        <v>69.916219999999996</v>
      </c>
      <c r="H217" s="265">
        <v>13.90441</v>
      </c>
      <c r="I217" s="21"/>
      <c r="J217" s="53"/>
    </row>
    <row r="218" spans="1:10" ht="15.75" customHeight="1" thickBot="1" x14ac:dyDescent="0.3">
      <c r="A218" s="51"/>
      <c r="B218" s="52"/>
      <c r="C218" s="43" t="s">
        <v>34</v>
      </c>
      <c r="D218" s="266">
        <v>55</v>
      </c>
      <c r="E218" s="266"/>
      <c r="F218" s="266"/>
      <c r="G218" s="266">
        <f>D218-F218</f>
        <v>55</v>
      </c>
      <c r="H218" s="266"/>
      <c r="I218" s="21"/>
      <c r="J218" s="53"/>
    </row>
    <row r="219" spans="1:10" ht="16.5" customHeight="1" thickBot="1" x14ac:dyDescent="0.3">
      <c r="A219" s="51"/>
      <c r="B219" s="52"/>
      <c r="C219" s="45" t="s">
        <v>50</v>
      </c>
      <c r="D219" s="267">
        <f>SUM(D216:D218)</f>
        <v>43534</v>
      </c>
      <c r="E219" s="267">
        <f>SUM(E216:E218)</f>
        <v>157.54918000000001</v>
      </c>
      <c r="F219" s="267">
        <f>SUM(F216:F218)</f>
        <v>43099.46976</v>
      </c>
      <c r="G219" s="267">
        <f>D219-F219</f>
        <v>434.53024000000005</v>
      </c>
      <c r="H219" s="267">
        <f>SUM(H216:H218)</f>
        <v>30683.686109999999</v>
      </c>
      <c r="I219" s="21"/>
      <c r="J219" s="53"/>
    </row>
    <row r="220" spans="1:10" ht="17.100000000000001" customHeight="1" thickBot="1" x14ac:dyDescent="0.3">
      <c r="A220" s="51"/>
      <c r="B220" s="84"/>
      <c r="C220" s="253" t="s">
        <v>127</v>
      </c>
      <c r="D220" s="85"/>
      <c r="E220" s="85"/>
      <c r="F220" s="121"/>
      <c r="G220" s="121"/>
      <c r="H220" s="121"/>
      <c r="I220" s="121"/>
      <c r="J220" s="310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2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2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25">
      <c r="A255" s="302"/>
      <c r="B255" s="29"/>
      <c r="C255" s="312" t="s">
        <v>48</v>
      </c>
      <c r="D255" s="29"/>
      <c r="E255" s="29"/>
      <c r="F255" s="29"/>
      <c r="G255" s="29"/>
      <c r="H255" s="29"/>
      <c r="I255" s="29"/>
      <c r="J255" s="309"/>
    </row>
    <row r="256" spans="1:10" ht="30" customHeight="1" thickBot="1" x14ac:dyDescent="0.3">
      <c r="A256" s="302"/>
      <c r="B256" s="29"/>
      <c r="C256" s="312"/>
      <c r="D256" s="29"/>
      <c r="E256" s="29"/>
      <c r="F256" s="29"/>
      <c r="G256" s="29"/>
      <c r="H256" s="29"/>
      <c r="I256" s="29"/>
      <c r="J256" s="309"/>
    </row>
    <row r="257" spans="1:10" ht="14.1" customHeight="1" thickTop="1" thickBot="1" x14ac:dyDescent="0.3">
      <c r="A257" s="51"/>
      <c r="B257" s="313"/>
      <c r="C257" s="277"/>
      <c r="D257" s="277"/>
      <c r="E257" s="277"/>
      <c r="F257" s="277"/>
      <c r="G257" s="277"/>
      <c r="H257" s="277"/>
      <c r="I257" s="277"/>
      <c r="J257" s="297"/>
    </row>
    <row r="258" spans="1:10" ht="14.1" customHeight="1" thickBot="1" x14ac:dyDescent="0.3">
      <c r="A258" s="2"/>
      <c r="B258" s="74"/>
      <c r="C258" s="398" t="s">
        <v>1</v>
      </c>
      <c r="D258" s="399"/>
      <c r="E258" s="113"/>
      <c r="F258" s="113"/>
      <c r="G258" s="75"/>
      <c r="H258" s="75"/>
      <c r="I258" s="75"/>
      <c r="J258" s="305"/>
    </row>
    <row r="259" spans="1:10" ht="14.1" customHeight="1" x14ac:dyDescent="0.25">
      <c r="A259" s="51"/>
      <c r="B259" s="77"/>
      <c r="C259" s="246" t="s">
        <v>107</v>
      </c>
      <c r="D259" s="247">
        <v>1706</v>
      </c>
      <c r="E259" s="153"/>
      <c r="F259" s="315"/>
      <c r="G259" s="91"/>
      <c r="H259" s="91"/>
      <c r="I259" s="91"/>
      <c r="J259" s="305"/>
    </row>
    <row r="260" spans="1:10" ht="14.1" customHeight="1" x14ac:dyDescent="0.25">
      <c r="A260" s="51"/>
      <c r="B260" s="77"/>
      <c r="C260" s="248" t="s">
        <v>42</v>
      </c>
      <c r="D260" s="249">
        <v>10196</v>
      </c>
      <c r="E260" s="153"/>
      <c r="F260" s="315"/>
      <c r="G260" s="91"/>
      <c r="H260" s="91"/>
      <c r="I260" s="91"/>
      <c r="J260" s="305"/>
    </row>
    <row r="261" spans="1:10" ht="13.5" customHeight="1" thickBot="1" x14ac:dyDescent="0.3">
      <c r="A261" s="51"/>
      <c r="B261" s="77"/>
      <c r="C261" s="248" t="s">
        <v>26</v>
      </c>
      <c r="D261" s="249">
        <v>382</v>
      </c>
      <c r="E261" s="153"/>
      <c r="F261" s="315"/>
      <c r="G261" s="33"/>
      <c r="H261" s="91"/>
      <c r="I261" s="91"/>
      <c r="J261" s="305"/>
    </row>
    <row r="262" spans="1:10" ht="14.25" customHeight="1" thickBot="1" x14ac:dyDescent="0.3">
      <c r="A262" s="51"/>
      <c r="B262" s="77"/>
      <c r="C262" s="250" t="s">
        <v>29</v>
      </c>
      <c r="D262" s="251">
        <f>SUM(D259:D261)</f>
        <v>12284</v>
      </c>
      <c r="E262" s="153"/>
      <c r="F262" s="113"/>
      <c r="G262" s="33"/>
      <c r="H262" s="91"/>
      <c r="I262" s="91"/>
      <c r="J262" s="316"/>
    </row>
    <row r="263" spans="1:10" ht="14.1" customHeight="1" x14ac:dyDescent="0.25">
      <c r="A263" s="51"/>
      <c r="B263" s="314"/>
      <c r="C263" s="262" t="s">
        <v>111</v>
      </c>
      <c r="D263" s="223"/>
      <c r="E263" s="154"/>
      <c r="F263" s="30"/>
      <c r="G263" s="31"/>
      <c r="H263" s="28"/>
      <c r="I263" s="28"/>
      <c r="J263" s="316"/>
    </row>
    <row r="264" spans="1:10" ht="15" customHeight="1" x14ac:dyDescent="0.25">
      <c r="A264" s="51"/>
      <c r="B264" s="314"/>
      <c r="C264" s="259" t="s">
        <v>108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3">
      <c r="A265" s="51"/>
      <c r="B265" s="314"/>
      <c r="C265" s="259" t="s">
        <v>110</v>
      </c>
      <c r="D265" s="31"/>
      <c r="E265" s="31"/>
      <c r="F265" s="28"/>
      <c r="G265" s="28"/>
      <c r="H265" s="28"/>
      <c r="I265" s="28"/>
      <c r="J265" s="316"/>
    </row>
    <row r="266" spans="1:10" ht="23.25" customHeight="1" x14ac:dyDescent="0.25">
      <c r="A266" s="51"/>
      <c r="B266" s="317"/>
      <c r="C266" s="271" t="s">
        <v>125</v>
      </c>
      <c r="D266" s="271"/>
      <c r="E266" s="271"/>
      <c r="F266" s="271"/>
      <c r="G266" s="271"/>
      <c r="H266" s="271"/>
      <c r="I266" s="271"/>
      <c r="J266" s="318"/>
    </row>
    <row r="267" spans="1:10" ht="14.1" customHeight="1" thickBot="1" x14ac:dyDescent="0.3">
      <c r="A267" s="51"/>
      <c r="B267" s="319"/>
      <c r="C267" s="32"/>
      <c r="D267" s="32"/>
      <c r="E267" s="32"/>
      <c r="F267" s="32"/>
      <c r="G267" s="32"/>
      <c r="H267" s="32"/>
      <c r="I267" s="32"/>
      <c r="J267" s="316"/>
    </row>
    <row r="268" spans="1:10" ht="54" customHeight="1" thickBot="1" x14ac:dyDescent="0.3">
      <c r="A268" s="51"/>
      <c r="B268" s="314"/>
      <c r="C268" s="42" t="s">
        <v>17</v>
      </c>
      <c r="D268" s="46" t="s">
        <v>18</v>
      </c>
      <c r="E268" s="42" t="str">
        <f>F22</f>
        <v>FANGST UKE 44</v>
      </c>
      <c r="F268" s="42" t="str">
        <f>G22</f>
        <v>FANGST T.O.M UKE 44</v>
      </c>
      <c r="G268" s="42" t="str">
        <f>H22</f>
        <v>RESTKVOTER UKE 44</v>
      </c>
      <c r="H268" s="42" t="str">
        <f>I22</f>
        <v>FANGST T.O.M. UKE 44 2020</v>
      </c>
      <c r="I268" s="28"/>
      <c r="J268" s="306"/>
    </row>
    <row r="269" spans="1:10" ht="14.1" customHeight="1" thickBot="1" x14ac:dyDescent="0.3">
      <c r="A269" s="38"/>
      <c r="B269" s="92"/>
      <c r="C269" s="44" t="s">
        <v>49</v>
      </c>
      <c r="D269" s="403">
        <v>1701</v>
      </c>
      <c r="E269" s="164">
        <v>2.5625900000000001</v>
      </c>
      <c r="F269" s="164">
        <v>481.42507000000001</v>
      </c>
      <c r="G269" s="405">
        <f>D269-F269-F270</f>
        <v>190.88970999999992</v>
      </c>
      <c r="H269" s="164">
        <v>570.65589999999997</v>
      </c>
      <c r="I269" s="93"/>
      <c r="J269" s="320"/>
    </row>
    <row r="270" spans="1:10" ht="14.1" customHeight="1" thickBot="1" x14ac:dyDescent="0.3">
      <c r="A270" s="51"/>
      <c r="B270" s="314"/>
      <c r="C270" s="47" t="s">
        <v>43</v>
      </c>
      <c r="D270" s="404"/>
      <c r="E270" s="164">
        <v>6.0112300000000003</v>
      </c>
      <c r="F270" s="164">
        <v>1028.6852200000001</v>
      </c>
      <c r="G270" s="406"/>
      <c r="H270" s="164">
        <v>1566.49272</v>
      </c>
      <c r="I270" s="41"/>
      <c r="J270" s="306"/>
    </row>
    <row r="271" spans="1:10" ht="16.5" thickBot="1" x14ac:dyDescent="0.3">
      <c r="A271" s="38"/>
      <c r="B271" s="92"/>
      <c r="C271" s="43" t="s">
        <v>34</v>
      </c>
      <c r="D271" s="252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1"/>
    </row>
    <row r="272" spans="1:10" ht="18.75" customHeight="1" thickBot="1" x14ac:dyDescent="0.3">
      <c r="A272" s="38"/>
      <c r="B272" s="322"/>
      <c r="C272" s="43" t="s">
        <v>53</v>
      </c>
      <c r="D272" s="263"/>
      <c r="E272" s="165">
        <v>2.596E-2</v>
      </c>
      <c r="F272" s="165">
        <v>2.8920300000000001</v>
      </c>
      <c r="G272" s="164"/>
      <c r="H272" s="165">
        <v>2.1034299999999999</v>
      </c>
      <c r="I272" s="34"/>
      <c r="J272" s="316"/>
    </row>
    <row r="273" spans="1:10" ht="14.1" customHeight="1" thickBot="1" x14ac:dyDescent="0.3">
      <c r="A273" s="51"/>
      <c r="B273" s="314"/>
      <c r="C273" s="45" t="s">
        <v>50</v>
      </c>
      <c r="D273" s="264">
        <f>D259</f>
        <v>1706</v>
      </c>
      <c r="E273" s="166">
        <f>SUM(E269:E272)</f>
        <v>8.5997800000000009</v>
      </c>
      <c r="F273" s="166">
        <f>SUM(F269:F272)</f>
        <v>1514.39132</v>
      </c>
      <c r="G273" s="166">
        <f>D273-F273</f>
        <v>191.60868000000005</v>
      </c>
      <c r="H273" s="166">
        <f>H269+H270+H271+H272</f>
        <v>2142.5819700000002</v>
      </c>
      <c r="I273" s="28"/>
      <c r="J273" s="316"/>
    </row>
    <row r="274" spans="1:10" ht="14.1" customHeight="1" x14ac:dyDescent="0.25">
      <c r="A274" s="51"/>
      <c r="B274" s="314"/>
      <c r="C274" s="25"/>
      <c r="D274" s="373"/>
      <c r="E274" s="373"/>
      <c r="F274" s="373"/>
      <c r="G274" s="373"/>
      <c r="H274" s="373"/>
      <c r="I274" s="28"/>
      <c r="J274" s="316"/>
    </row>
    <row r="275" spans="1:10" ht="14.1" customHeight="1" thickBot="1" x14ac:dyDescent="0.3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14.1" customHeight="1" x14ac:dyDescent="0.25">
      <c r="A281" s="51"/>
    </row>
    <row r="282" spans="1:10" ht="14.1" customHeight="1" x14ac:dyDescent="0.25">
      <c r="A282" s="51"/>
    </row>
    <row r="283" spans="1:10" ht="30" customHeight="1" thickBot="1" x14ac:dyDescent="0.4">
      <c r="A283" s="27"/>
      <c r="B283" s="3"/>
      <c r="C283" s="311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25">
      <c r="B284" s="355"/>
      <c r="C284" s="356"/>
      <c r="D284" s="356"/>
      <c r="E284" s="356"/>
      <c r="F284" s="356"/>
      <c r="G284" s="356"/>
      <c r="H284" s="356"/>
      <c r="I284" s="356"/>
      <c r="J284" s="357"/>
    </row>
    <row r="285" spans="1:10" ht="6" customHeight="1" thickBot="1" x14ac:dyDescent="0.3">
      <c r="B285" s="358"/>
      <c r="C285" s="113"/>
      <c r="D285" s="113"/>
      <c r="E285" s="113"/>
      <c r="F285" s="113"/>
      <c r="G285" s="113"/>
      <c r="H285" s="113"/>
      <c r="I285" s="113"/>
      <c r="J285" s="359"/>
    </row>
    <row r="286" spans="1:10" ht="18" customHeight="1" thickBot="1" x14ac:dyDescent="0.3">
      <c r="B286" s="358"/>
      <c r="C286" s="398" t="s">
        <v>1</v>
      </c>
      <c r="D286" s="399"/>
      <c r="E286" s="398" t="s">
        <v>51</v>
      </c>
      <c r="F286" s="399"/>
      <c r="G286" s="398" t="s">
        <v>52</v>
      </c>
      <c r="H286" s="399"/>
      <c r="I286" s="113"/>
      <c r="J286" s="359"/>
    </row>
    <row r="287" spans="1:10" ht="14.25" customHeight="1" x14ac:dyDescent="0.25">
      <c r="B287" s="358"/>
      <c r="C287" s="246" t="s">
        <v>104</v>
      </c>
      <c r="D287" s="247">
        <v>30216</v>
      </c>
      <c r="E287" s="254" t="s">
        <v>4</v>
      </c>
      <c r="F287" s="255">
        <v>16706</v>
      </c>
      <c r="G287" s="248" t="s">
        <v>10</v>
      </c>
      <c r="H287" s="260">
        <v>8545</v>
      </c>
      <c r="I287" s="113"/>
      <c r="J287" s="359"/>
    </row>
    <row r="288" spans="1:10" ht="14.25" customHeight="1" x14ac:dyDescent="0.25">
      <c r="B288" s="358"/>
      <c r="C288" s="248" t="s">
        <v>42</v>
      </c>
      <c r="D288" s="249">
        <v>22198</v>
      </c>
      <c r="E288" s="256" t="s">
        <v>43</v>
      </c>
      <c r="F288" s="257">
        <v>8000</v>
      </c>
      <c r="G288" s="248" t="s">
        <v>9</v>
      </c>
      <c r="H288" s="260">
        <v>2224</v>
      </c>
      <c r="I288" s="113"/>
      <c r="J288" s="359"/>
    </row>
    <row r="289" spans="1:10" ht="14.25" customHeight="1" x14ac:dyDescent="0.25">
      <c r="B289" s="358"/>
      <c r="C289" s="248"/>
      <c r="D289" s="249"/>
      <c r="E289" s="256" t="s">
        <v>36</v>
      </c>
      <c r="F289" s="257">
        <v>5500</v>
      </c>
      <c r="G289" s="248" t="s">
        <v>44</v>
      </c>
      <c r="H289" s="260">
        <v>4571</v>
      </c>
      <c r="I289" s="113"/>
      <c r="J289" s="359"/>
    </row>
    <row r="290" spans="1:10" ht="14.1" customHeight="1" thickBot="1" x14ac:dyDescent="0.3">
      <c r="B290" s="358"/>
      <c r="C290" s="248"/>
      <c r="D290" s="249"/>
      <c r="E290" s="256"/>
      <c r="F290" s="257"/>
      <c r="G290" s="248" t="s">
        <v>45</v>
      </c>
      <c r="H290" s="260">
        <v>1366</v>
      </c>
      <c r="I290" s="113"/>
      <c r="J290" s="359"/>
    </row>
    <row r="291" spans="1:10" ht="14.1" customHeight="1" thickBot="1" x14ac:dyDescent="0.3">
      <c r="B291" s="358"/>
      <c r="C291" s="250" t="s">
        <v>29</v>
      </c>
      <c r="D291" s="251">
        <v>59512</v>
      </c>
      <c r="E291" s="258" t="s">
        <v>54</v>
      </c>
      <c r="F291" s="251">
        <f>F287+F288+F289</f>
        <v>30206</v>
      </c>
      <c r="G291" s="250" t="s">
        <v>4</v>
      </c>
      <c r="H291" s="261">
        <f>SUM(H287:H290)</f>
        <v>16706</v>
      </c>
      <c r="I291" s="113"/>
      <c r="J291" s="359"/>
    </row>
    <row r="292" spans="1:10" ht="13.15" customHeight="1" x14ac:dyDescent="0.25">
      <c r="B292" s="358"/>
      <c r="C292" s="155" t="s">
        <v>118</v>
      </c>
      <c r="D292" s="256"/>
      <c r="E292" s="256"/>
      <c r="F292" s="154"/>
      <c r="G292" s="31"/>
      <c r="H292" s="30"/>
      <c r="I292" s="30"/>
      <c r="J292" s="360"/>
    </row>
    <row r="293" spans="1:10" ht="13.15" customHeight="1" x14ac:dyDescent="0.25">
      <c r="B293" s="358"/>
      <c r="C293" s="259" t="s">
        <v>79</v>
      </c>
      <c r="D293" s="31"/>
      <c r="E293" s="31"/>
      <c r="F293" s="31"/>
      <c r="G293" s="31"/>
      <c r="H293" s="28"/>
      <c r="I293" s="28"/>
      <c r="J293" s="316"/>
    </row>
    <row r="294" spans="1:10" ht="9.75" customHeight="1" x14ac:dyDescent="0.25">
      <c r="B294" s="358"/>
      <c r="C294" s="56" t="s">
        <v>109</v>
      </c>
      <c r="D294" s="28"/>
      <c r="E294" s="28"/>
      <c r="F294" s="28"/>
      <c r="G294" s="28"/>
      <c r="H294" s="28"/>
      <c r="I294" s="28"/>
      <c r="J294" s="316"/>
    </row>
    <row r="295" spans="1:10" ht="18" customHeight="1" thickBot="1" x14ac:dyDescent="0.3">
      <c r="B295" s="358"/>
      <c r="C295" s="113"/>
      <c r="D295" s="113"/>
      <c r="E295" s="113"/>
      <c r="F295" s="113"/>
      <c r="G295" s="113"/>
      <c r="H295" s="113"/>
      <c r="I295" s="113"/>
      <c r="J295" s="359"/>
    </row>
    <row r="296" spans="1:10" ht="29.25" customHeight="1" x14ac:dyDescent="0.25">
      <c r="B296" s="317"/>
      <c r="C296" s="271" t="s">
        <v>125</v>
      </c>
      <c r="D296" s="271"/>
      <c r="E296" s="271"/>
      <c r="F296" s="271"/>
      <c r="G296" s="271"/>
      <c r="H296" s="271"/>
      <c r="I296" s="271"/>
      <c r="J296" s="318"/>
    </row>
    <row r="297" spans="1:10" ht="18.75" customHeight="1" thickBot="1" x14ac:dyDescent="0.3">
      <c r="B297" s="361"/>
      <c r="C297" s="309"/>
      <c r="D297" s="309"/>
      <c r="E297" s="309"/>
      <c r="F297" s="309"/>
      <c r="G297" s="309"/>
      <c r="H297" s="309"/>
      <c r="I297" s="309"/>
      <c r="J297" s="362"/>
    </row>
    <row r="298" spans="1:10" ht="64.5" customHeight="1" thickBot="1" x14ac:dyDescent="0.3">
      <c r="B298" s="358"/>
      <c r="C298" s="325" t="s">
        <v>17</v>
      </c>
      <c r="D298" s="326" t="s">
        <v>61</v>
      </c>
      <c r="E298" s="167" t="s">
        <v>82</v>
      </c>
      <c r="F298" s="325" t="str">
        <f>F22</f>
        <v>FANGST UKE 44</v>
      </c>
      <c r="G298" s="325" t="str">
        <f>G22</f>
        <v>FANGST T.O.M UKE 44</v>
      </c>
      <c r="H298" s="325" t="str">
        <f>H22</f>
        <v>RESTKVOTER UKE 44</v>
      </c>
      <c r="I298" s="325" t="str">
        <f>I22</f>
        <v>FANGST T.O.M. UKE 44 2020</v>
      </c>
      <c r="J298" s="359"/>
    </row>
    <row r="299" spans="1:10" ht="14.1" customHeight="1" x14ac:dyDescent="0.25">
      <c r="A299" s="27"/>
      <c r="B299" s="358"/>
      <c r="C299" s="327" t="s">
        <v>14</v>
      </c>
      <c r="D299" s="328">
        <f t="shared" ref="D299:I299" si="15">D303+D302+D301+D300</f>
        <v>16706</v>
      </c>
      <c r="E299" s="328">
        <f t="shared" si="15"/>
        <v>20688</v>
      </c>
      <c r="F299" s="374">
        <f t="shared" si="15"/>
        <v>56.5242</v>
      </c>
      <c r="G299" s="374">
        <f t="shared" si="15"/>
        <v>13506.91575</v>
      </c>
      <c r="H299" s="374">
        <f t="shared" si="15"/>
        <v>7181.0842499999999</v>
      </c>
      <c r="I299" s="374">
        <f t="shared" si="15"/>
        <v>27714.078529999999</v>
      </c>
      <c r="J299" s="359"/>
    </row>
    <row r="300" spans="1:10" ht="14.1" customHeight="1" x14ac:dyDescent="0.25">
      <c r="A300" s="27"/>
      <c r="B300" s="358"/>
      <c r="C300" s="330" t="s">
        <v>132</v>
      </c>
      <c r="D300" s="331">
        <v>8545</v>
      </c>
      <c r="E300" s="331">
        <v>11525</v>
      </c>
      <c r="F300" s="332"/>
      <c r="G300" s="332">
        <v>7810.6571100000001</v>
      </c>
      <c r="H300" s="332">
        <f t="shared" ref="H300:H305" si="16">E300-G300</f>
        <v>3714.3428899999999</v>
      </c>
      <c r="I300" s="332">
        <v>19426.38782</v>
      </c>
      <c r="J300" s="359"/>
    </row>
    <row r="301" spans="1:10" ht="14.1" customHeight="1" x14ac:dyDescent="0.25">
      <c r="A301" s="27"/>
      <c r="B301" s="358"/>
      <c r="C301" s="333" t="s">
        <v>9</v>
      </c>
      <c r="D301" s="331">
        <v>2224</v>
      </c>
      <c r="E301" s="331">
        <v>3000</v>
      </c>
      <c r="F301" s="332"/>
      <c r="G301" s="332">
        <v>1735.0632499999999</v>
      </c>
      <c r="H301" s="332">
        <f t="shared" si="16"/>
        <v>1264.9367500000001</v>
      </c>
      <c r="I301" s="332">
        <v>2256.34575</v>
      </c>
      <c r="J301" s="359"/>
    </row>
    <row r="302" spans="1:10" ht="14.1" customHeight="1" x14ac:dyDescent="0.25">
      <c r="A302" s="27"/>
      <c r="B302" s="358"/>
      <c r="C302" s="333" t="s">
        <v>45</v>
      </c>
      <c r="D302" s="331">
        <v>1366</v>
      </c>
      <c r="E302" s="331">
        <v>1441</v>
      </c>
      <c r="F302" s="332">
        <v>34.2042</v>
      </c>
      <c r="G302" s="332">
        <v>1558.14914</v>
      </c>
      <c r="H302" s="332">
        <f t="shared" si="16"/>
        <v>-117.14913999999999</v>
      </c>
      <c r="I302" s="332">
        <v>2501.1367599999999</v>
      </c>
      <c r="J302" s="359"/>
    </row>
    <row r="303" spans="1:10" ht="14.1" customHeight="1" thickBot="1" x14ac:dyDescent="0.3">
      <c r="A303" s="27"/>
      <c r="B303" s="358"/>
      <c r="C303" s="334" t="s">
        <v>131</v>
      </c>
      <c r="D303" s="335">
        <v>4571</v>
      </c>
      <c r="E303" s="335">
        <v>4722</v>
      </c>
      <c r="F303" s="332">
        <v>22.32</v>
      </c>
      <c r="G303" s="332">
        <v>2403.0462499999999</v>
      </c>
      <c r="H303" s="332">
        <f t="shared" si="16"/>
        <v>2318.9537500000001</v>
      </c>
      <c r="I303" s="332">
        <v>3530.2082</v>
      </c>
      <c r="J303" s="359"/>
    </row>
    <row r="304" spans="1:10" ht="14.1" customHeight="1" thickBot="1" x14ac:dyDescent="0.3">
      <c r="A304" s="27"/>
      <c r="B304" s="358"/>
      <c r="C304" s="336" t="s">
        <v>36</v>
      </c>
      <c r="D304" s="337">
        <v>5500</v>
      </c>
      <c r="E304" s="337">
        <v>5500</v>
      </c>
      <c r="F304" s="338"/>
      <c r="G304" s="338">
        <v>2203.9976099999999</v>
      </c>
      <c r="H304" s="338">
        <f t="shared" si="16"/>
        <v>3296.0023900000001</v>
      </c>
      <c r="I304" s="338">
        <v>3890.0062800000001</v>
      </c>
      <c r="J304" s="359"/>
    </row>
    <row r="305" spans="1:10" ht="14.1" customHeight="1" x14ac:dyDescent="0.25">
      <c r="A305" s="27"/>
      <c r="B305" s="358"/>
      <c r="C305" s="327" t="s">
        <v>15</v>
      </c>
      <c r="D305" s="328">
        <v>8000</v>
      </c>
      <c r="E305" s="328">
        <v>8000</v>
      </c>
      <c r="F305" s="329">
        <f>F307+F306</f>
        <v>35.139749999999999</v>
      </c>
      <c r="G305" s="329">
        <f>G307+G306</f>
        <v>3151.38771</v>
      </c>
      <c r="H305" s="329">
        <f t="shared" si="16"/>
        <v>4848.61229</v>
      </c>
      <c r="I305" s="329">
        <f>I307+I306</f>
        <v>5126.6898200000005</v>
      </c>
      <c r="J305" s="359"/>
    </row>
    <row r="306" spans="1:10" ht="14.1" customHeight="1" x14ac:dyDescent="0.25">
      <c r="A306" s="27"/>
      <c r="B306" s="358"/>
      <c r="C306" s="333" t="s">
        <v>27</v>
      </c>
      <c r="D306" s="339"/>
      <c r="E306" s="331"/>
      <c r="F306" s="332"/>
      <c r="G306" s="332">
        <v>13.22733</v>
      </c>
      <c r="H306" s="332"/>
      <c r="I306" s="332">
        <v>652.54060000000004</v>
      </c>
      <c r="J306" s="359"/>
    </row>
    <row r="307" spans="1:10" ht="14.1" customHeight="1" thickBot="1" x14ac:dyDescent="0.3">
      <c r="A307" s="27"/>
      <c r="B307" s="358"/>
      <c r="C307" s="340" t="s">
        <v>46</v>
      </c>
      <c r="D307" s="341"/>
      <c r="E307" s="342"/>
      <c r="F307" s="343">
        <v>35.139749999999999</v>
      </c>
      <c r="G307" s="343">
        <v>3138.1603799999998</v>
      </c>
      <c r="H307" s="343"/>
      <c r="I307" s="343">
        <v>4474.1492200000002</v>
      </c>
      <c r="J307" s="359"/>
    </row>
    <row r="308" spans="1:10" ht="14.1" customHeight="1" thickBot="1" x14ac:dyDescent="0.3">
      <c r="A308" s="27"/>
      <c r="B308" s="358"/>
      <c r="C308" s="336" t="s">
        <v>11</v>
      </c>
      <c r="D308" s="337">
        <v>10</v>
      </c>
      <c r="E308" s="337">
        <v>10</v>
      </c>
      <c r="F308" s="338"/>
      <c r="G308" s="338">
        <v>0.39150000000000001</v>
      </c>
      <c r="H308" s="338">
        <f>E308-G308</f>
        <v>9.6084999999999994</v>
      </c>
      <c r="I308" s="338">
        <v>0.73904999999999998</v>
      </c>
      <c r="J308" s="359"/>
    </row>
    <row r="309" spans="1:10" ht="14.1" customHeight="1" thickBot="1" x14ac:dyDescent="0.3">
      <c r="A309" s="27"/>
      <c r="B309" s="358"/>
      <c r="C309" s="344" t="s">
        <v>47</v>
      </c>
      <c r="D309" s="345"/>
      <c r="E309" s="346"/>
      <c r="F309" s="338">
        <v>0.38890000000000002</v>
      </c>
      <c r="G309" s="338">
        <v>43.178710000000002</v>
      </c>
      <c r="H309" s="338">
        <f>E309-G309</f>
        <v>-43.178710000000002</v>
      </c>
      <c r="I309" s="338">
        <v>62.927709999999998</v>
      </c>
      <c r="J309" s="359"/>
    </row>
    <row r="310" spans="1:10" ht="19.5" thickBot="1" x14ac:dyDescent="0.3">
      <c r="A310" s="27"/>
      <c r="B310" s="358"/>
      <c r="C310" s="347" t="s">
        <v>7</v>
      </c>
      <c r="D310" s="348">
        <f t="shared" ref="D310:I310" si="17">D299+D304+D305+D308+D309</f>
        <v>30216</v>
      </c>
      <c r="E310" s="348">
        <f t="shared" si="17"/>
        <v>34198</v>
      </c>
      <c r="F310" s="349">
        <f t="shared" si="17"/>
        <v>92.052850000000007</v>
      </c>
      <c r="G310" s="349">
        <f t="shared" si="17"/>
        <v>18905.871280000003</v>
      </c>
      <c r="H310" s="349">
        <f t="shared" si="17"/>
        <v>15292.128719999999</v>
      </c>
      <c r="I310" s="349">
        <f t="shared" si="17"/>
        <v>36794.44139</v>
      </c>
      <c r="J310" s="359"/>
    </row>
    <row r="311" spans="1:10" ht="14.1" customHeight="1" x14ac:dyDescent="0.25">
      <c r="A311" s="27"/>
      <c r="B311" s="358"/>
      <c r="C311" s="351" t="s">
        <v>130</v>
      </c>
      <c r="D311" s="352"/>
      <c r="E311" s="352"/>
      <c r="F311" s="352"/>
      <c r="G311" s="352"/>
      <c r="H311" s="323"/>
      <c r="I311" s="323"/>
      <c r="J311" s="359"/>
    </row>
    <row r="312" spans="1:10" ht="14.1" customHeight="1" x14ac:dyDescent="0.25">
      <c r="A312" s="27"/>
      <c r="B312" s="358"/>
      <c r="C312" s="155" t="s">
        <v>128</v>
      </c>
      <c r="D312" s="352"/>
      <c r="E312" s="352"/>
      <c r="F312" s="352"/>
      <c r="G312" s="352"/>
      <c r="H312" s="350"/>
      <c r="I312" s="323"/>
      <c r="J312" s="359"/>
    </row>
    <row r="313" spans="1:10" ht="14.1" customHeight="1" x14ac:dyDescent="0.25">
      <c r="A313" s="27"/>
      <c r="B313" s="358"/>
      <c r="C313" s="155" t="s">
        <v>129</v>
      </c>
      <c r="D313" s="352"/>
      <c r="E313" s="352"/>
      <c r="F313" s="352"/>
      <c r="G313" s="352"/>
      <c r="H313" s="323"/>
      <c r="I313" s="350"/>
      <c r="J313" s="359"/>
    </row>
    <row r="314" spans="1:10" ht="15.75" customHeight="1" thickBot="1" x14ac:dyDescent="0.3">
      <c r="A314" s="27"/>
      <c r="B314" s="363"/>
      <c r="C314" s="353"/>
      <c r="D314" s="354"/>
      <c r="E314" s="354"/>
      <c r="F314" s="354"/>
      <c r="G314" s="354"/>
      <c r="H314" s="354"/>
      <c r="I314" s="354"/>
      <c r="J314" s="364"/>
    </row>
    <row r="315" spans="1:10" ht="15.75" customHeight="1" thickTop="1" x14ac:dyDescent="0.25">
      <c r="A315" s="27"/>
      <c r="B315" s="113"/>
      <c r="C315" s="324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25">
      <c r="A316" s="27"/>
      <c r="B316" s="113"/>
      <c r="C316" s="324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3">
      <c r="A317" s="27"/>
      <c r="D317" s="1"/>
    </row>
    <row r="318" spans="1:10" ht="14.1" customHeight="1" thickTop="1" x14ac:dyDescent="0.25">
      <c r="A318" s="27"/>
      <c r="B318" s="355"/>
      <c r="C318" s="356"/>
      <c r="D318" s="372"/>
      <c r="E318" s="356"/>
      <c r="F318" s="356"/>
      <c r="G318" s="356"/>
      <c r="H318" s="356"/>
      <c r="I318" s="356"/>
      <c r="J318" s="357"/>
    </row>
    <row r="319" spans="1:10" ht="14.1" customHeight="1" x14ac:dyDescent="0.25">
      <c r="A319" s="27"/>
      <c r="B319" s="358"/>
      <c r="C319" s="371" t="s">
        <v>72</v>
      </c>
      <c r="D319" s="2"/>
      <c r="E319" s="113"/>
      <c r="F319" s="113"/>
      <c r="G319" s="113"/>
      <c r="H319" s="113"/>
      <c r="I319" s="113"/>
      <c r="J319" s="359"/>
    </row>
    <row r="320" spans="1:10" ht="14.1" customHeight="1" thickBot="1" x14ac:dyDescent="0.3">
      <c r="A320" s="27"/>
      <c r="B320" s="358"/>
      <c r="C320" s="113"/>
      <c r="D320" s="2"/>
      <c r="E320" s="113"/>
      <c r="F320" s="113"/>
      <c r="G320" s="113"/>
      <c r="H320" s="113"/>
      <c r="I320" s="113"/>
      <c r="J320" s="359"/>
    </row>
    <row r="321" spans="1:10" ht="14.1" customHeight="1" thickBot="1" x14ac:dyDescent="0.3">
      <c r="A321" s="27"/>
      <c r="B321" s="358"/>
      <c r="C321" s="398" t="s">
        <v>1</v>
      </c>
      <c r="D321" s="399"/>
      <c r="E321" s="113"/>
      <c r="F321" s="113"/>
      <c r="G321" s="113"/>
      <c r="H321" s="113"/>
      <c r="I321" s="113"/>
      <c r="J321" s="359"/>
    </row>
    <row r="322" spans="1:10" ht="14.1" customHeight="1" x14ac:dyDescent="0.25">
      <c r="A322" s="27"/>
      <c r="B322" s="358"/>
      <c r="C322" s="246" t="s">
        <v>107</v>
      </c>
      <c r="D322" s="247">
        <v>2528</v>
      </c>
      <c r="E322" s="113"/>
      <c r="F322" s="113"/>
      <c r="G322" s="113"/>
      <c r="H322" s="113"/>
      <c r="I322" s="113"/>
      <c r="J322" s="359"/>
    </row>
    <row r="323" spans="1:10" ht="14.1" customHeight="1" x14ac:dyDescent="0.25">
      <c r="A323" s="27"/>
      <c r="B323" s="358"/>
      <c r="C323" s="248" t="s">
        <v>42</v>
      </c>
      <c r="D323" s="249">
        <v>3465</v>
      </c>
      <c r="E323" s="113"/>
      <c r="F323" s="113"/>
      <c r="G323" s="113"/>
      <c r="H323" s="113"/>
      <c r="I323" s="113"/>
      <c r="J323" s="359"/>
    </row>
    <row r="324" spans="1:10" ht="14.1" customHeight="1" thickBot="1" x14ac:dyDescent="0.3">
      <c r="A324" s="27"/>
      <c r="B324" s="358"/>
      <c r="C324" s="248" t="s">
        <v>26</v>
      </c>
      <c r="D324" s="249">
        <v>123</v>
      </c>
      <c r="E324" s="113"/>
      <c r="F324" s="113"/>
      <c r="G324" s="113"/>
      <c r="H324" s="113"/>
      <c r="I324" s="113"/>
      <c r="J324" s="359"/>
    </row>
    <row r="325" spans="1:10" ht="14.1" customHeight="1" thickBot="1" x14ac:dyDescent="0.3">
      <c r="A325" s="27"/>
      <c r="B325" s="358"/>
      <c r="C325" s="250" t="s">
        <v>29</v>
      </c>
      <c r="D325" s="251">
        <f>SUM(D322:D324)</f>
        <v>6116</v>
      </c>
      <c r="E325" s="113"/>
      <c r="F325" s="113"/>
      <c r="G325" s="113"/>
      <c r="H325" s="113"/>
      <c r="I325" s="113"/>
      <c r="J325" s="359"/>
    </row>
    <row r="326" spans="1:10" ht="14.1" customHeight="1" x14ac:dyDescent="0.25">
      <c r="A326" s="27"/>
      <c r="B326" s="358"/>
      <c r="C326" s="262" t="s">
        <v>112</v>
      </c>
      <c r="D326" s="257"/>
      <c r="E326" s="113"/>
      <c r="F326" s="113"/>
      <c r="G326" s="113"/>
      <c r="H326" s="113"/>
      <c r="I326" s="113"/>
      <c r="J326" s="359"/>
    </row>
    <row r="327" spans="1:10" ht="14.1" customHeight="1" x14ac:dyDescent="0.25">
      <c r="A327" s="27"/>
      <c r="B327" s="358"/>
      <c r="C327" s="56" t="s">
        <v>110</v>
      </c>
      <c r="D327" s="256"/>
      <c r="E327" s="113"/>
      <c r="F327" s="113"/>
      <c r="G327" s="113"/>
      <c r="H327" s="113"/>
      <c r="I327" s="113"/>
      <c r="J327" s="359"/>
    </row>
    <row r="328" spans="1:10" ht="14.1" customHeight="1" x14ac:dyDescent="0.25">
      <c r="A328" s="27"/>
      <c r="B328" s="358"/>
      <c r="C328" s="113"/>
      <c r="D328" s="2"/>
      <c r="E328" s="113"/>
      <c r="F328" s="113"/>
      <c r="G328" s="113"/>
      <c r="H328" s="113"/>
      <c r="I328" s="113"/>
      <c r="J328" s="359"/>
    </row>
    <row r="329" spans="1:10" ht="14.1" customHeight="1" thickBot="1" x14ac:dyDescent="0.3">
      <c r="A329" s="27"/>
      <c r="B329" s="358"/>
      <c r="C329" s="113"/>
      <c r="D329" s="113"/>
      <c r="E329" s="113"/>
      <c r="F329" s="113"/>
      <c r="G329" s="113"/>
      <c r="H329" s="113"/>
      <c r="I329" s="113"/>
      <c r="J329" s="359"/>
    </row>
    <row r="330" spans="1:10" ht="29.25" customHeight="1" thickBot="1" x14ac:dyDescent="0.3">
      <c r="A330" s="27"/>
      <c r="B330" s="317"/>
      <c r="C330" s="271" t="s">
        <v>125</v>
      </c>
      <c r="D330" s="271"/>
      <c r="E330" s="271"/>
      <c r="F330" s="271"/>
      <c r="G330" s="271"/>
      <c r="H330" s="271"/>
      <c r="I330" s="271"/>
      <c r="J330" s="318"/>
    </row>
    <row r="331" spans="1:10" ht="78" customHeight="1" thickBot="1" x14ac:dyDescent="0.3">
      <c r="A331" s="302"/>
      <c r="B331" s="361"/>
      <c r="C331" s="326" t="s">
        <v>73</v>
      </c>
      <c r="D331" s="365" t="s">
        <v>74</v>
      </c>
      <c r="E331" s="326" t="str">
        <f>F22</f>
        <v>FANGST UKE 44</v>
      </c>
      <c r="F331" s="326" t="str">
        <f>G22</f>
        <v>FANGST T.O.M UKE 44</v>
      </c>
      <c r="G331" s="366" t="str">
        <f>H22</f>
        <v>RESTKVOTER UKE 44</v>
      </c>
      <c r="H331" s="326" t="str">
        <f>I22</f>
        <v>FANGST T.O.M. UKE 44 2020</v>
      </c>
      <c r="I331" s="309"/>
      <c r="J331" s="362"/>
    </row>
    <row r="332" spans="1:10" ht="14.1" customHeight="1" thickBot="1" x14ac:dyDescent="0.3">
      <c r="A332" s="302"/>
      <c r="B332" s="358"/>
      <c r="C332" s="336" t="s">
        <v>75</v>
      </c>
      <c r="D332" s="392">
        <v>1685</v>
      </c>
      <c r="E332" s="381">
        <f>E334+E333</f>
        <v>0</v>
      </c>
      <c r="F332" s="381">
        <f>F334+F333</f>
        <v>1827.08673</v>
      </c>
      <c r="G332" s="395">
        <f>D332-F332</f>
        <v>-142.08672999999999</v>
      </c>
      <c r="H332" s="381">
        <f>SUM(H333:H334)</f>
        <v>1911.6289300000001</v>
      </c>
      <c r="I332" s="113"/>
      <c r="J332" s="359"/>
    </row>
    <row r="333" spans="1:10" ht="14.1" customHeight="1" thickBot="1" x14ac:dyDescent="0.3">
      <c r="A333" s="27"/>
      <c r="B333" s="358"/>
      <c r="C333" s="367" t="s">
        <v>65</v>
      </c>
      <c r="D333" s="393"/>
      <c r="E333" s="382"/>
      <c r="F333" s="382">
        <v>1518.92318</v>
      </c>
      <c r="G333" s="396"/>
      <c r="H333" s="382">
        <v>1553.3166900000001</v>
      </c>
      <c r="I333" s="113"/>
      <c r="J333" s="359"/>
    </row>
    <row r="334" spans="1:10" ht="14.1" customHeight="1" thickBot="1" x14ac:dyDescent="0.3">
      <c r="A334" s="27"/>
      <c r="B334" s="358"/>
      <c r="C334" s="367" t="s">
        <v>66</v>
      </c>
      <c r="D334" s="394"/>
      <c r="E334" s="383"/>
      <c r="F334" s="383">
        <v>308.16354999999999</v>
      </c>
      <c r="G334" s="397"/>
      <c r="H334" s="383">
        <v>358.31223999999997</v>
      </c>
      <c r="I334" s="113"/>
      <c r="J334" s="359"/>
    </row>
    <row r="335" spans="1:10" ht="14.1" customHeight="1" thickBot="1" x14ac:dyDescent="0.3">
      <c r="A335" s="27"/>
      <c r="B335" s="358"/>
      <c r="C335" s="336" t="s">
        <v>76</v>
      </c>
      <c r="D335" s="392">
        <v>1240</v>
      </c>
      <c r="E335" s="381">
        <f>SUM(E336:E337)</f>
        <v>0</v>
      </c>
      <c r="F335" s="381">
        <f>SUM(F336:F337)</f>
        <v>1302.8353</v>
      </c>
      <c r="G335" s="395">
        <f>D335-F335</f>
        <v>-62.835299999999961</v>
      </c>
      <c r="H335" s="381">
        <f>SUM(H336:H337)</f>
        <v>1664.31565</v>
      </c>
      <c r="I335" s="113"/>
      <c r="J335" s="359"/>
    </row>
    <row r="336" spans="1:10" ht="14.1" customHeight="1" thickBot="1" x14ac:dyDescent="0.3">
      <c r="A336" s="27"/>
      <c r="B336" s="358"/>
      <c r="C336" s="367" t="s">
        <v>65</v>
      </c>
      <c r="D336" s="393"/>
      <c r="E336" s="368"/>
      <c r="F336" s="368">
        <v>1056.9746</v>
      </c>
      <c r="G336" s="396"/>
      <c r="H336" s="368">
        <v>1347.2683999999999</v>
      </c>
      <c r="I336" s="113"/>
      <c r="J336" s="359"/>
    </row>
    <row r="337" spans="1:10" ht="14.1" customHeight="1" thickBot="1" x14ac:dyDescent="0.3">
      <c r="A337" s="27"/>
      <c r="B337" s="358"/>
      <c r="C337" s="367" t="s">
        <v>66</v>
      </c>
      <c r="D337" s="394"/>
      <c r="E337" s="368"/>
      <c r="F337" s="368">
        <v>245.86070000000001</v>
      </c>
      <c r="G337" s="397"/>
      <c r="H337" s="368">
        <v>317.04725000000002</v>
      </c>
      <c r="I337" s="113"/>
      <c r="J337" s="359"/>
    </row>
    <row r="338" spans="1:10" ht="14.1" customHeight="1" thickBot="1" x14ac:dyDescent="0.3">
      <c r="A338" s="27"/>
      <c r="B338" s="358"/>
      <c r="C338" s="336" t="s">
        <v>77</v>
      </c>
      <c r="D338" s="392">
        <v>1240</v>
      </c>
      <c r="E338" s="388">
        <f>SUM(E339:E340)</f>
        <v>51.974499999999999</v>
      </c>
      <c r="F338" s="388">
        <f>SUM(F339:F340)</f>
        <v>611.02128000000005</v>
      </c>
      <c r="G338" s="395">
        <f>D338-F338</f>
        <v>628.97871999999995</v>
      </c>
      <c r="H338" s="388">
        <f>SUM(H339:H340)</f>
        <v>863.63275999999996</v>
      </c>
      <c r="I338" s="113"/>
      <c r="J338" s="359"/>
    </row>
    <row r="339" spans="1:10" ht="14.1" customHeight="1" thickBot="1" x14ac:dyDescent="0.3">
      <c r="A339" s="27"/>
      <c r="B339" s="358"/>
      <c r="C339" s="367" t="s">
        <v>65</v>
      </c>
      <c r="D339" s="393"/>
      <c r="E339" s="368">
        <v>40.128999999999998</v>
      </c>
      <c r="F339" s="368">
        <v>523.91330000000005</v>
      </c>
      <c r="G339" s="396"/>
      <c r="H339" s="368">
        <v>678.88837999999998</v>
      </c>
      <c r="I339" s="113"/>
      <c r="J339" s="359"/>
    </row>
    <row r="340" spans="1:10" ht="14.1" customHeight="1" thickBot="1" x14ac:dyDescent="0.3">
      <c r="A340" s="27"/>
      <c r="B340" s="358"/>
      <c r="C340" s="367" t="s">
        <v>66</v>
      </c>
      <c r="D340" s="394"/>
      <c r="E340" s="384">
        <v>11.845499999999999</v>
      </c>
      <c r="F340" s="384">
        <v>87.107979999999998</v>
      </c>
      <c r="G340" s="397"/>
      <c r="H340" s="384">
        <v>184.74438000000001</v>
      </c>
      <c r="I340" s="113"/>
      <c r="J340" s="359"/>
    </row>
    <row r="341" spans="1:10" ht="14.1" customHeight="1" thickBot="1" x14ac:dyDescent="0.3">
      <c r="A341" s="27"/>
      <c r="B341" s="358"/>
      <c r="C341" s="344" t="s">
        <v>53</v>
      </c>
      <c r="D341" s="369"/>
      <c r="E341" s="385"/>
      <c r="F341" s="385"/>
      <c r="G341" s="375"/>
      <c r="H341" s="385"/>
      <c r="I341" s="113"/>
      <c r="J341" s="359"/>
    </row>
    <row r="342" spans="1:10" ht="14.1" customHeight="1" thickBot="1" x14ac:dyDescent="0.3">
      <c r="A342" s="27"/>
      <c r="B342" s="358"/>
      <c r="C342" s="347" t="s">
        <v>50</v>
      </c>
      <c r="D342" s="370">
        <f>D332+D335+D338</f>
        <v>4165</v>
      </c>
      <c r="E342" s="386">
        <f>E332+E335+E338+E341</f>
        <v>51.974499999999999</v>
      </c>
      <c r="F342" s="386">
        <f>F332+F335+F338+F341</f>
        <v>3740.9433099999997</v>
      </c>
      <c r="G342" s="376">
        <f>SUM(G332:G341)</f>
        <v>424.05669</v>
      </c>
      <c r="H342" s="386">
        <f>H332+H335+H338+H341</f>
        <v>4439.5773399999998</v>
      </c>
      <c r="I342" s="113"/>
      <c r="J342" s="359"/>
    </row>
    <row r="343" spans="1:10" ht="14.1" customHeight="1" x14ac:dyDescent="0.25">
      <c r="A343" s="27"/>
      <c r="B343" s="358"/>
      <c r="C343" s="113"/>
      <c r="D343" s="2"/>
      <c r="E343" s="113"/>
      <c r="F343" s="113"/>
      <c r="G343" s="113"/>
      <c r="H343" s="113"/>
      <c r="I343" s="113"/>
      <c r="J343" s="359"/>
    </row>
    <row r="344" spans="1:10" ht="14.1" customHeight="1" thickBot="1" x14ac:dyDescent="0.3">
      <c r="A344" s="27"/>
      <c r="B344" s="363"/>
      <c r="C344" s="121"/>
      <c r="D344" s="89"/>
      <c r="E344" s="121"/>
      <c r="F344" s="121"/>
      <c r="G344" s="121"/>
      <c r="H344" s="121"/>
      <c r="I344" s="121"/>
      <c r="J344" s="364"/>
    </row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44
&amp;"-,Normal"&amp;11(iht. motatte landings- og sluttsedler fra fiskesalgslagene; alle tallstørrelser i hele tonn)&amp;R07.11.2021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UKE_43_2021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2021-09-13T12:24:16Z</cp:lastPrinted>
  <dcterms:created xsi:type="dcterms:W3CDTF">2011-07-06T12:13:20Z</dcterms:created>
  <dcterms:modified xsi:type="dcterms:W3CDTF">2021-11-09T08:07:44Z</dcterms:modified>
</cp:coreProperties>
</file>