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43\"/>
    </mc:Choice>
  </mc:AlternateContent>
  <bookViews>
    <workbookView xWindow="0" yWindow="0" windowWidth="19200" windowHeight="7050" tabRatio="374"/>
  </bookViews>
  <sheets>
    <sheet name="UKE_43_2021" sheetId="1" r:id="rId1"/>
  </sheets>
  <definedNames>
    <definedName name="Z_14D440E4_F18A_4F78_9989_38C1B133222D_.wvu.Cols" localSheetId="0" hidden="1">UKE_43_2021!#REF!</definedName>
    <definedName name="Z_14D440E4_F18A_4F78_9989_38C1B133222D_.wvu.PrintArea" localSheetId="0" hidden="1">UKE_43_2021!$B$1:$J$344</definedName>
    <definedName name="Z_14D440E4_F18A_4F78_9989_38C1B133222D_.wvu.Rows" localSheetId="0" hidden="1">UKE_43_2021!#REF!,UKE_43_2021!#REF!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H106" i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<sst xmlns="http://schemas.openxmlformats.org/spreadsheetml/2006/main" count="265" uniqueCount="143">
  <si>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</si>
  <si>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</si>
  <si>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</si>
  <si>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</si>
  <si>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</si>
  <si>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</si>
  <si>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</si>
  <si>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</si>
  <si>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</si>
  <si>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</si>
  <si>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</si>
  <si>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</si>
  <si>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</si>
  <si>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</si>
  <si>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</si>
  <si>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</si>
  <si>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</si>
  <si>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</si>
  <si>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</si>
  <si>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</si>
  <si>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</si>
  <si>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</si>
  <si>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</si>
  <si>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</si>
  <si>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</si>
  <si>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</si>
  <si>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</si>
  <si>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</si>
  <si>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</si>
  <si>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</si>
  <si>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</si>
  <si>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</si>
  <si>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</si>
  <si>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</si>
  <si>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</si>
  <si>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</si>
  <si>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</si>
  <si>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</si>
  <si>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</si>
  <si>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</si>
  <si>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</si>
  <si>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</si>
  <si>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</si>
  <si>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</si>
  <si>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</si>
  <si>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</si>
  <si>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</si>
  <si>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</si>
  <si>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</si>
  <si>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</si>
  <si>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</si>
  <si>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</si>
  <si>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</si>
  <si>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</si>
  <si>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</si>
  <si>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</si>
  <si>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</si>
  <si>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</si>
  <si>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</si>
  <si>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</si>
  <si>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</si>
  <si>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</si>
  <si>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</si>
  <si>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</si>
  <si>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</si>
  <si>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</si>
  <si>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</si>
  <si>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</si>
  <si>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</si>
  <si>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</si>
  <si>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</si>
  <si>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</si>
  <si>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</si>
  <si>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</si>
  <si>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</si>
  <si>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</si>
  <si>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</si>
  <si>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</si>
  <si>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</si>
  <si>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</si>
  <si>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</si>
  <si>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</si>
  <si>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</si>
  <si>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</si>
  <si>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</si>
  <si>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</si>
  <si>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</si>
  <si>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</si>
  <si>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</si>
  <si>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</si>
  <si>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</si>
  <si>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</si>
  <si>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</si>
  <si>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</si>
  <si>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</si>
  <si>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</si>
  <si>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</si>
  <si>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</si>
  <si>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</si>
  <si>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</si>
  <si>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</si>
  <si>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</si>
  <si>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</si>
  <si>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</si>
  <si>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</si>
  <si>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</si>
  <si>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</si>
  <si>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</si>
  <si>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</si>
  <si>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</si>
  <si>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</si>
  <si>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</si>
  <si>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</si>
  <si>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</si>
  <si>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</si>
  <si>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</si>
  <si>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</si>
  <si>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</si>
  <si>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</si>
  <si>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</si>
  <si>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</si>
  <si>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</si>
  <si>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</si>
  <si>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</si>
  <si>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</si>
  <si>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</si>
  <si>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</si>
  <si>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</si>
  <si>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</si>
  <si>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</si>
  <si>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</si>
  <si>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</si>
  <si>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</si>
  <si>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</si>
  <si>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</si>
  <si>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43</t>
  </si>
  <si>
    <t>FANGST T.O.M UKE 43</t>
  </si>
  <si>
    <t>RESTKVOTER UKE 43</t>
  </si>
  <si>
    <t>FANGST T.O.M. UKE 43 2020</t>
  </si>
  <si>
    <r>
      <t>3</t>
    </r>
    <r>
      <rPr>
        <sz val="9"/>
        <color indexed="8"/>
        <rFont val="Calibri"/>
        <family val="2"/>
      </rPr>
      <t xml:space="preserve"> Det er fisket 6 682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</si>
  <si>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566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</si>
  <si>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52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</si>
  <si>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958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</si>
</sst>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146" zoomScale="85" zoomScaleNormal="110" zoomScaleSheetLayoutView="100" zoomScalePageLayoutView="85" workbookViewId="0">
      <selection activeCell="E40" sqref="E40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2763.0045</v>
      </c>
      <c r="G23" s="172">
        <f t="shared" si="0"/>
        <v>77123.560519999999</v>
      </c>
      <c r="H23" s="172">
        <f t="shared" si="0"/>
        <v>53330.439480000001</v>
      </c>
      <c r="I23" s="172">
        <f t="shared" si="0"/>
        <v>78434.346030000001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2763.0045</v>
      </c>
      <c r="G24" s="173">
        <v>76664.935819999999</v>
      </c>
      <c r="H24" s="173">
        <f>E24-G24</f>
        <v>53057.064180000001</v>
      </c>
      <c r="I24" s="173">
        <v>77922.155490000005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458.62470000000002</v>
      </c>
      <c r="H25" s="173">
        <f>E25-G25</f>
        <v>273.37529999999998</v>
      </c>
      <c r="I25" s="173">
        <v>512.19054000000006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1714.3043199999997</v>
      </c>
      <c r="G26" s="172">
        <f t="shared" si="1"/>
        <v>226619.98391099999</v>
      </c>
      <c r="H26" s="172">
        <f t="shared" si="1"/>
        <v>55212.016088999997</v>
      </c>
      <c r="I26" s="172">
        <f t="shared" si="1"/>
        <v>200114.31046000001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621.52509999999995</v>
      </c>
      <c r="G27" s="175">
        <f t="shared" si="2"/>
        <v>185765.649381</v>
      </c>
      <c r="H27" s="175">
        <f t="shared" si="2"/>
        <v>34709.350618999997</v>
      </c>
      <c r="I27" s="175">
        <f t="shared" si="2"/>
        <v>157615.69683999999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143.42933-E55</f>
        <v>47.429329999999993</v>
      </c>
      <c r="G28" s="176">
        <f>44705.50782-F55</f>
        <v>42856.507819999999</v>
      </c>
      <c r="H28" s="176">
        <f t="shared" ref="H28:H34" si="3">E28-G28</f>
        <v>9841.4921800000011</v>
      </c>
      <c r="I28" s="176">
        <f>40348.07569-H55</f>
        <v>37817.075689999998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315.69001-E56</f>
        <v>110.69000999999997</v>
      </c>
      <c r="G29" s="176">
        <f>54239.10674-F56</f>
        <v>50988.106740000003</v>
      </c>
      <c r="H29" s="176">
        <f t="shared" si="3"/>
        <v>7247.8932599999971</v>
      </c>
      <c r="I29" s="176">
        <f>42633.54134-H56</f>
        <v>39188.541340000003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127.02001-E57</f>
        <v>-12.979990000000001</v>
      </c>
      <c r="G30" s="176">
        <f>48306.151829-F57</f>
        <v>44391.151829000002</v>
      </c>
      <c r="H30" s="176">
        <f t="shared" si="3"/>
        <v>9842.8481709999978</v>
      </c>
      <c r="I30" s="176">
        <f>44885.12674-H57</f>
        <v>40699.12674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35.38575-E58</f>
        <v>15.385750000000002</v>
      </c>
      <c r="G31" s="176">
        <f>38514.882992-F58</f>
        <v>36651.882991999999</v>
      </c>
      <c r="H31" s="176">
        <f t="shared" si="3"/>
        <v>3385.1170080000011</v>
      </c>
      <c r="I31" s="176">
        <f>29748.95307-H58</f>
        <v>27543.95307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461</v>
      </c>
      <c r="G32" s="176">
        <f>F54</f>
        <v>10878</v>
      </c>
      <c r="H32" s="176">
        <f t="shared" si="3"/>
        <v>4392</v>
      </c>
      <c r="I32" s="176">
        <f>H54</f>
        <v>12367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1017.52081</v>
      </c>
      <c r="G33" s="175">
        <v>22360.176879999999</v>
      </c>
      <c r="H33" s="175">
        <f t="shared" si="3"/>
        <v>12639.823120000001</v>
      </c>
      <c r="I33" s="175">
        <v>21466.440399999999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75.258409999999998</v>
      </c>
      <c r="G34" s="175">
        <f>G35+G36</f>
        <v>18494.157650000001</v>
      </c>
      <c r="H34" s="175">
        <f t="shared" si="3"/>
        <v>7862.842349999999</v>
      </c>
      <c r="I34" s="175">
        <f>I35+I36</f>
        <v>21032.173220000001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75.25841-E59-E60</f>
        <v>75.258409999999998</v>
      </c>
      <c r="G35" s="176">
        <f>21585.15765-F59-F60</f>
        <v>17365.157650000001</v>
      </c>
      <c r="H35" s="176">
        <f t="shared" ref="H35:H42" si="4">E35-G35</f>
        <v>7121.842349999999</v>
      </c>
      <c r="I35" s="176">
        <f>24130.17322-H59-H60</f>
        <v>19495.173220000001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0</v>
      </c>
      <c r="G36" s="271">
        <f>F59</f>
        <v>1129</v>
      </c>
      <c r="H36" s="271">
        <f t="shared" si="4"/>
        <v>741</v>
      </c>
      <c r="I36" s="271">
        <f>H59</f>
        <v>1537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>
        <v>12.243</v>
      </c>
      <c r="G38" s="391">
        <v>506.82920000000001</v>
      </c>
      <c r="H38" s="388">
        <f t="shared" si="4"/>
        <v>462.17079999999999</v>
      </c>
      <c r="I38" s="391">
        <v>502.75369000000001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0</v>
      </c>
      <c r="G39" s="391">
        <f>F60</f>
        <v>3091</v>
      </c>
      <c r="H39" s="388">
        <f t="shared" si="4"/>
        <v>785</v>
      </c>
      <c r="I39" s="391">
        <f>H60</f>
        <v>3098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4.2408200000000003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>
        <v>319.87065000000001</v>
      </c>
      <c r="G41" s="391">
        <v>3309.0093499999998</v>
      </c>
      <c r="H41" s="388">
        <f t="shared" si="4"/>
        <v>2940.9906500000002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0.68599999999969441</v>
      </c>
      <c r="G42" s="391">
        <v>90.949130000022706</v>
      </c>
      <c r="H42" s="388">
        <f t="shared" si="4"/>
        <v>-90.949130000022706</v>
      </c>
      <c r="I42" s="391">
        <v>146.56008000002475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432881</v>
      </c>
      <c r="F43" s="381">
        <f t="shared" si="5"/>
        <v>4814.3492900000001</v>
      </c>
      <c r="G43" s="381">
        <f t="shared" si="5"/>
        <v>319057.21036000003</v>
      </c>
      <c r="H43" s="188">
        <f t="shared" si="5"/>
        <v>113823.78963999999</v>
      </c>
      <c r="I43" s="381">
        <f t="shared" si="5"/>
        <v>290434.16291000001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43</v>
      </c>
      <c r="F53" s="167" t="str">
        <f>G22</f>
        <v>FANGST T.O.M UKE 43</v>
      </c>
      <c r="G53" s="167" t="str">
        <f>H22</f>
        <v>RESTKVOTER UKE 43</v>
      </c>
      <c r="H53" s="167" t="str">
        <f>I22</f>
        <v>FANGST T.O.M. UKE 43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461</v>
      </c>
      <c r="F54" s="172">
        <f>F58+F57+F56+F55</f>
        <v>10878</v>
      </c>
      <c r="G54" s="406">
        <f>D54-F54</f>
        <v>4392</v>
      </c>
      <c r="H54" s="172">
        <f>H58+H57+H56+H55</f>
        <v>12367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96</v>
      </c>
      <c r="F55" s="176">
        <v>1849</v>
      </c>
      <c r="G55" s="407"/>
      <c r="H55" s="176">
        <v>2531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205</v>
      </c>
      <c r="F56" s="176">
        <v>3251</v>
      </c>
      <c r="G56" s="407"/>
      <c r="H56" s="176">
        <v>3445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140</v>
      </c>
      <c r="F57" s="176">
        <v>3915</v>
      </c>
      <c r="G57" s="407"/>
      <c r="H57" s="176">
        <v>4186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20</v>
      </c>
      <c r="F58" s="177">
        <v>1863</v>
      </c>
      <c r="G58" s="408"/>
      <c r="H58" s="177">
        <v>2205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0</v>
      </c>
      <c r="F59" s="390">
        <v>1129</v>
      </c>
      <c r="G59" s="283">
        <f>D59-F59</f>
        <v>741</v>
      </c>
      <c r="H59" s="390">
        <v>1537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3098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43</v>
      </c>
      <c r="G104" s="108" t="str">
        <f>G22</f>
        <v>FANGST T.O.M UKE 43</v>
      </c>
      <c r="H104" s="108" t="str">
        <f>H22</f>
        <v>RESTKVOTER UKE 43</v>
      </c>
      <c r="I104" s="108" t="str">
        <f>I22</f>
        <v>FANGST T.O.M. UKE 43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73.870999999999995</v>
      </c>
      <c r="G105" s="172">
        <f t="shared" si="6"/>
        <v>44544.59607</v>
      </c>
      <c r="H105" s="172">
        <f t="shared" si="6"/>
        <v>2901.4039300000027</v>
      </c>
      <c r="I105" s="172">
        <f t="shared" si="6"/>
        <v>29003.046329999997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73.870999999999995</v>
      </c>
      <c r="G106" s="173">
        <v>43811.226049999997</v>
      </c>
      <c r="H106" s="173">
        <f>E106-G106</f>
        <v>2809.7739500000025</v>
      </c>
      <c r="I106" s="173">
        <v>28753.290529999998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733.37001999999995</v>
      </c>
      <c r="H107" s="174">
        <f>E107-G107</f>
        <v>91.629980000000046</v>
      </c>
      <c r="I107" s="174">
        <v>249.75579999999999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611.25995999999986</v>
      </c>
      <c r="G108" s="172">
        <f t="shared" si="7"/>
        <v>40358.482369999998</v>
      </c>
      <c r="H108" s="172">
        <f t="shared" si="7"/>
        <v>35893.517630000002</v>
      </c>
      <c r="I108" s="172">
        <f t="shared" si="7"/>
        <v>46290.062860000005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506.87997999999993</v>
      </c>
      <c r="G109" s="175">
        <f t="shared" si="8"/>
        <v>32469.123919999998</v>
      </c>
      <c r="H109" s="175">
        <f t="shared" si="8"/>
        <v>25767.876080000005</v>
      </c>
      <c r="I109" s="175">
        <f t="shared" si="8"/>
        <v>35846.153210000004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144.67891</v>
      </c>
      <c r="G110" s="176">
        <v>4321.1703799999996</v>
      </c>
      <c r="H110" s="176">
        <f>E110-G110</f>
        <v>11512.82962</v>
      </c>
      <c r="I110" s="176">
        <v>5764.6528600000001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215.47730999999999</v>
      </c>
      <c r="G111" s="176">
        <v>10621.22746</v>
      </c>
      <c r="H111" s="176">
        <f t="shared" ref="H111:H119" si="9">E111-G111</f>
        <v>5583.7725399999999</v>
      </c>
      <c r="I111" s="176">
        <v>10542.59288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110.55906</v>
      </c>
      <c r="G112" s="176">
        <v>11292.245349999999</v>
      </c>
      <c r="H112" s="176">
        <f t="shared" si="9"/>
        <v>5287.7546500000008</v>
      </c>
      <c r="I112" s="176">
        <v>11300.425880000001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36.164700000000003</v>
      </c>
      <c r="G113" s="176">
        <v>6234.4807300000002</v>
      </c>
      <c r="H113" s="176">
        <f t="shared" si="9"/>
        <v>3383.5192699999998</v>
      </c>
      <c r="I113" s="176">
        <v>8238.4815899999994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15.814399999999999</v>
      </c>
      <c r="G114" s="175">
        <v>6141.0073400000001</v>
      </c>
      <c r="H114" s="175">
        <f>E114-G114</f>
        <v>5680.9926599999999</v>
      </c>
      <c r="I114" s="175">
        <v>8758.5827499999996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88.565579999999997</v>
      </c>
      <c r="G115" s="198">
        <v>1748.3511100000001</v>
      </c>
      <c r="H115" s="198">
        <f t="shared" si="9"/>
        <v>4444.6488900000004</v>
      </c>
      <c r="I115" s="198">
        <v>1685.3269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35.20317</v>
      </c>
      <c r="H116" s="388">
        <f t="shared" si="9"/>
        <v>343.79683</v>
      </c>
      <c r="I116" s="391">
        <v>12.771140000000001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0.31191000000000002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>
        <v>89.325280000000006</v>
      </c>
      <c r="G118" s="179">
        <v>317.58828</v>
      </c>
      <c r="H118" s="179">
        <f t="shared" si="9"/>
        <v>2682.4117200000001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0</v>
      </c>
      <c r="G119" s="179">
        <v>59.00655000002007</v>
      </c>
      <c r="H119" s="179">
        <f t="shared" si="9"/>
        <v>-59.00655000002007</v>
      </c>
      <c r="I119" s="179">
        <v>171.98581000001286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1">
        <f t="shared" si="10"/>
        <v>774.76814999999988</v>
      </c>
      <c r="G120" s="381">
        <f t="shared" si="10"/>
        <v>85614.876440000007</v>
      </c>
      <c r="H120" s="381">
        <f t="shared" si="10"/>
        <v>41762.123559999978</v>
      </c>
      <c r="I120" s="381">
        <f t="shared" si="10"/>
        <v>75777.866140000013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43</v>
      </c>
      <c r="G140" s="108" t="str">
        <f>G22</f>
        <v>FANGST T.O.M UKE 43</v>
      </c>
      <c r="H140" s="108" t="str">
        <f>H22</f>
        <v>RESTKVOTER UKE 43</v>
      </c>
      <c r="I140" s="108" t="str">
        <f>I22</f>
        <v>FANGST T.O.M. UKE 43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262.70999999999998</v>
      </c>
      <c r="G141" s="200">
        <f t="shared" si="11"/>
        <v>53980.918519999999</v>
      </c>
      <c r="H141" s="200">
        <f t="shared" si="11"/>
        <v>6213.0814800000016</v>
      </c>
      <c r="I141" s="200">
        <f t="shared" si="11"/>
        <v>48039.887360000001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262.70999999999998</v>
      </c>
      <c r="G142" s="202">
        <v>47278.951399999998</v>
      </c>
      <c r="H142" s="202">
        <f>E142-G142</f>
        <v>822.0486000000019</v>
      </c>
      <c r="I142" s="202">
        <v>40798.50189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/>
      <c r="G143" s="202">
        <v>6701.9671200000003</v>
      </c>
      <c r="H143" s="202">
        <f>E143-G143</f>
        <v>4891.0328799999997</v>
      </c>
      <c r="I143" s="202">
        <v>7241.3854700000002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8.1059999999999999</v>
      </c>
      <c r="G145" s="206">
        <v>36253.795120000002</v>
      </c>
      <c r="H145" s="206">
        <f>E145-G145</f>
        <v>7578.2048799999975</v>
      </c>
      <c r="I145" s="206">
        <v>25680.559270000002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66018</v>
      </c>
      <c r="F146" s="208">
        <f t="shared" si="12"/>
        <v>1215.8526100000001</v>
      </c>
      <c r="G146" s="208">
        <f t="shared" si="12"/>
        <v>54536.220170000001</v>
      </c>
      <c r="H146" s="208">
        <f t="shared" si="12"/>
        <v>11481.779830000003</v>
      </c>
      <c r="I146" s="208">
        <f t="shared" si="12"/>
        <v>56121.189039999997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1105.0720100000001</v>
      </c>
      <c r="G147" s="210">
        <f>G148+G149+G151+G150</f>
        <v>41105.420549999995</v>
      </c>
      <c r="H147" s="210">
        <f>H148+H149+H150+H151</f>
        <v>8753.5794500000029</v>
      </c>
      <c r="I147" s="210">
        <f>I148+I149+I150+I151</f>
        <v>42391.802299999996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174.99527</v>
      </c>
      <c r="G148" s="193">
        <v>9314.0608499999998</v>
      </c>
      <c r="H148" s="193">
        <f>E148-G148</f>
        <v>5408.9391500000002</v>
      </c>
      <c r="I148" s="193">
        <v>8919.4175300000006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416.66323</v>
      </c>
      <c r="G149" s="193">
        <v>11680.518969999999</v>
      </c>
      <c r="H149" s="193">
        <f>E149-G149</f>
        <v>611.48103000000083</v>
      </c>
      <c r="I149" s="193">
        <v>10369.94829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358.529</v>
      </c>
      <c r="G150" s="193">
        <v>9403.4401999999991</v>
      </c>
      <c r="H150" s="193">
        <f>E150-G150</f>
        <v>2686.5598000000009</v>
      </c>
      <c r="I150" s="193">
        <v>13629.91123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154.88451000000001</v>
      </c>
      <c r="G151" s="193">
        <v>10707.400529999999</v>
      </c>
      <c r="H151" s="193">
        <f>E151-G151</f>
        <v>46.59947000000102</v>
      </c>
      <c r="I151" s="193">
        <v>9472.5252500000006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0.59399999999999997</v>
      </c>
      <c r="G152" s="213">
        <v>5847.4648500000003</v>
      </c>
      <c r="H152" s="213">
        <f>H153+H154</f>
        <v>1019.5351499999997</v>
      </c>
      <c r="I152" s="213">
        <v>6397.0968899999998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>
        <v>0.59399999999999997</v>
      </c>
      <c r="G153" s="193">
        <v>5719.0705500000004</v>
      </c>
      <c r="H153" s="193">
        <f>E153-G153</f>
        <v>647.92944999999963</v>
      </c>
      <c r="I153" s="193">
        <v>6249.3161399999999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128.39429999999993</v>
      </c>
      <c r="H154" s="193">
        <f t="shared" ref="H154:H160" si="13">E154-G154</f>
        <v>371.60570000000007</v>
      </c>
      <c r="I154" s="193">
        <f>I152-I153</f>
        <v>147.7807499999999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110.1866</v>
      </c>
      <c r="G155" s="215">
        <v>7583.3347700000004</v>
      </c>
      <c r="H155" s="215">
        <f t="shared" si="13"/>
        <v>1708.6652299999996</v>
      </c>
      <c r="I155" s="215">
        <v>7332.2898500000001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21.069759999999999</v>
      </c>
      <c r="H156" s="195">
        <f t="shared" si="13"/>
        <v>122.93024</v>
      </c>
      <c r="I156" s="195">
        <v>14.487399999999999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267.49579999999997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2.6189800000000001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26.028999999999769</v>
      </c>
      <c r="G160" s="219">
        <v>1200.2666199999803</v>
      </c>
      <c r="H160" s="219">
        <f t="shared" si="13"/>
        <v>-1200.2666199999803</v>
      </c>
      <c r="I160" s="219">
        <v>1299.0282599999919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172738</v>
      </c>
      <c r="F162" s="188">
        <f>F141+F145+F146+F156+F157+F158+F159+F160</f>
        <v>1515.3165899999999</v>
      </c>
      <c r="G162" s="188">
        <f>G141+G145+G146+G156+G157+G158+G159+G160</f>
        <v>148373.65569000001</v>
      </c>
      <c r="H162" s="188">
        <f t="shared" si="14"/>
        <v>24364.344310000022</v>
      </c>
      <c r="I162" s="188">
        <f t="shared" si="14"/>
        <v>133422.64713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139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140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43</v>
      </c>
      <c r="F186" s="108" t="str">
        <f>G22</f>
        <v>FANGST T.O.M UKE 43</v>
      </c>
      <c r="G186" s="168" t="str">
        <f>H22</f>
        <v>RESTKVOTER UKE 43</v>
      </c>
      <c r="H186" s="108" t="str">
        <f>I22</f>
        <v>FANGST T.O.M. UKE 43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27.00966</v>
      </c>
      <c r="F187" s="189">
        <v>1807.3833400000001</v>
      </c>
      <c r="G187" s="396">
        <f>D187-F187-F188</f>
        <v>1639.6060299999997</v>
      </c>
      <c r="H187" s="189">
        <v>1782.94588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>
        <v>9.7458899999999993</v>
      </c>
      <c r="F188" s="190">
        <v>1947.01063</v>
      </c>
      <c r="G188" s="397"/>
      <c r="H188" s="190">
        <v>1903.3250499999999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0.1045</v>
      </c>
      <c r="F189" s="191">
        <v>94.053100000000001</v>
      </c>
      <c r="G189" s="191">
        <f>D189-F189</f>
        <v>105.9469</v>
      </c>
      <c r="H189" s="191">
        <v>104.65284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16.040939999999999</v>
      </c>
      <c r="F190" s="192">
        <f>F191+F192+F193</f>
        <v>8110.6350600000005</v>
      </c>
      <c r="G190" s="192">
        <f>D190-F190</f>
        <v>-20.635060000000522</v>
      </c>
      <c r="H190" s="192">
        <f>H191+H192+H193</f>
        <v>7849.6603600000008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0.3891</v>
      </c>
      <c r="F191" s="193">
        <v>4075.5423799999999</v>
      </c>
      <c r="G191" s="193"/>
      <c r="H191" s="193">
        <v>3801.1873000000001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10.36566</v>
      </c>
      <c r="F192" s="193">
        <v>2514.3350500000001</v>
      </c>
      <c r="G192" s="193"/>
      <c r="H192" s="193">
        <v>2507.7943100000002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5.2861799999999999</v>
      </c>
      <c r="F193" s="194">
        <v>1520.7576300000001</v>
      </c>
      <c r="G193" s="194"/>
      <c r="H193" s="194">
        <v>1540.67875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52.90099</v>
      </c>
      <c r="F196" s="180">
        <f>F187+F188+F189+F190+F194+F195</f>
        <v>11959.71133</v>
      </c>
      <c r="G196" s="180">
        <f>D196-F196</f>
        <v>1795.2886699999999</v>
      </c>
      <c r="H196" s="180">
        <f>H187+H188+H189+H190+H194+H195</f>
        <v>11640.683150000001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43</v>
      </c>
      <c r="F215" s="42" t="str">
        <f>G22</f>
        <v>FANGST T.O.M UKE 43</v>
      </c>
      <c r="G215" s="42" t="str">
        <f>H22</f>
        <v>RESTKVOTER UKE 43</v>
      </c>
      <c r="H215" s="42" t="str">
        <f>I22</f>
        <v>FANGST T.O.M. UKE 43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58.015000000000001</v>
      </c>
      <c r="F216" s="266">
        <v>42755.3747</v>
      </c>
      <c r="G216" s="266">
        <f>D216-F216</f>
        <v>623.6252999999997</v>
      </c>
      <c r="H216" s="266">
        <v>30606.106100000001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1.17E-2</v>
      </c>
      <c r="F217" s="266">
        <v>30.069780000000002</v>
      </c>
      <c r="G217" s="266">
        <f>D217-F217</f>
        <v>69.930219999999991</v>
      </c>
      <c r="H217" s="266">
        <v>13.894410000000001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58.026699999999998</v>
      </c>
      <c r="F219" s="268">
        <f>SUM(F216:F218)</f>
        <v>42785.444479999998</v>
      </c>
      <c r="G219" s="268">
        <f>D219-F219</f>
        <v>748.55552000000171</v>
      </c>
      <c r="H219" s="268">
        <f>SUM(H216:H218)</f>
        <v>30620.000510000002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43</v>
      </c>
      <c r="F268" s="42" t="str">
        <f>G22</f>
        <v>FANGST T.O.M UKE 43</v>
      </c>
      <c r="G268" s="42" t="str">
        <f>H22</f>
        <v>RESTKVOTER UKE 43</v>
      </c>
      <c r="H268" s="42" t="str">
        <f>I22</f>
        <v>FANGST T.O.M. UKE 43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2.2661899999999999</v>
      </c>
      <c r="F269" s="164">
        <v>478.12515999999999</v>
      </c>
      <c r="G269" s="396">
        <f>D269-F269-F270</f>
        <v>231.91938999999991</v>
      </c>
      <c r="H269" s="164">
        <v>568.62635999999998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2.98895</v>
      </c>
      <c r="F270" s="164">
        <v>990.95545000000004</v>
      </c>
      <c r="G270" s="411"/>
      <c r="H270" s="164">
        <v>1540.89129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>
        <v>1.4160000000000001E-2</v>
      </c>
      <c r="F272" s="165">
        <v>2.8660700000000001</v>
      </c>
      <c r="G272" s="164"/>
      <c r="H272" s="165">
        <v>2.1034299999999999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5.2693000000000003</v>
      </c>
      <c r="F273" s="166">
        <f>SUM(F269:F272)</f>
        <v>1473.3356799999999</v>
      </c>
      <c r="G273" s="166">
        <f>D273-F273</f>
        <v>232.66432000000009</v>
      </c>
      <c r="H273" s="166">
        <f>H269+H270+H271+H272</f>
        <v>2114.951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43</v>
      </c>
      <c r="G298" s="326" t="str">
        <f>G22</f>
        <v>FANGST T.O.M UKE 43</v>
      </c>
      <c r="H298" s="326" t="str">
        <f>H22</f>
        <v>RESTKVOTER UKE 43</v>
      </c>
      <c r="I298" s="326" t="str">
        <f>I22</f>
        <v>FANGST T.O.M. UKE 43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I299" si="15">D303+D302+D301+D300</f>
        <v>16706</v>
      </c>
      <c r="E299" s="329">
        <f t="shared" si="15"/>
        <v>20688</v>
      </c>
      <c r="F299" s="375">
        <f t="shared" si="15"/>
        <v>52.351299999999995</v>
      </c>
      <c r="G299" s="375">
        <f t="shared" si="15"/>
        <v>13438.743549999999</v>
      </c>
      <c r="H299" s="375">
        <f t="shared" si="15"/>
        <v>7249.2564499999999</v>
      </c>
      <c r="I299" s="375">
        <f t="shared" si="15"/>
        <v>27690.192800000001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7810.6571100000001</v>
      </c>
      <c r="H300" s="333">
        <f t="shared" ref="H300:H305" si="16">E300-G300</f>
        <v>3714.3428899999999</v>
      </c>
      <c r="I300" s="333">
        <v>19426.38782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1735.0632499999999</v>
      </c>
      <c r="H301" s="333">
        <f t="shared" si="16"/>
        <v>1264.9367500000001</v>
      </c>
      <c r="I301" s="333">
        <v>2256.34575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46.216299999999997</v>
      </c>
      <c r="G302" s="333">
        <v>1521.67614</v>
      </c>
      <c r="H302" s="333">
        <f t="shared" si="16"/>
        <v>-80.676140000000032</v>
      </c>
      <c r="I302" s="333">
        <v>2477.2510299999999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6.1349999999999998</v>
      </c>
      <c r="G303" s="333">
        <v>2371.3470499999999</v>
      </c>
      <c r="H303" s="333">
        <f t="shared" si="16"/>
        <v>2350.6529500000001</v>
      </c>
      <c r="I303" s="333">
        <v>3530.2082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0.47899999999999998</v>
      </c>
      <c r="G304" s="339">
        <v>2203.9976099999999</v>
      </c>
      <c r="H304" s="339">
        <f t="shared" si="16"/>
        <v>3296.0023900000001</v>
      </c>
      <c r="I304" s="339">
        <v>3889.6852800000001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35.204360000000001</v>
      </c>
      <c r="G305" s="330">
        <f>G307+G306</f>
        <v>3047.9161300000001</v>
      </c>
      <c r="H305" s="330">
        <f t="shared" si="16"/>
        <v>4952.0838700000004</v>
      </c>
      <c r="I305" s="330">
        <f>I307+I306</f>
        <v>4891.4737800000003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/>
      <c r="G306" s="333">
        <v>13.22733</v>
      </c>
      <c r="H306" s="333"/>
      <c r="I306" s="333">
        <v>652.54060000000004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35.204360000000001</v>
      </c>
      <c r="G307" s="344">
        <v>3034.6887999999999</v>
      </c>
      <c r="H307" s="344"/>
      <c r="I307" s="344">
        <v>4238.93318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0.39150000000000001</v>
      </c>
      <c r="H308" s="339">
        <f>E308-G308</f>
        <v>9.6084999999999994</v>
      </c>
      <c r="I308" s="339">
        <v>0.69179999999999997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0.13108</v>
      </c>
      <c r="G309" s="339">
        <v>42.774810000000002</v>
      </c>
      <c r="H309" s="339">
        <f>E309-G309</f>
        <v>-42.774810000000002</v>
      </c>
      <c r="I309" s="339">
        <v>62.81671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I310" si="17">D299+D304+D305+D308+D309</f>
        <v>30216</v>
      </c>
      <c r="E310" s="349">
        <f t="shared" si="17"/>
        <v>34198</v>
      </c>
      <c r="F310" s="350">
        <f t="shared" si="17"/>
        <v>88.16574</v>
      </c>
      <c r="G310" s="350">
        <f t="shared" si="17"/>
        <v>18733.8236</v>
      </c>
      <c r="H310" s="350">
        <f t="shared" si="17"/>
        <v>15464.1764</v>
      </c>
      <c r="I310" s="350">
        <f t="shared" si="17"/>
        <v>36534.860370000002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43</v>
      </c>
      <c r="F331" s="327" t="str">
        <f>G22</f>
        <v>FANGST T.O.M UKE 43</v>
      </c>
      <c r="G331" s="367" t="str">
        <f>H22</f>
        <v>RESTKVOTER UKE 43</v>
      </c>
      <c r="H331" s="327" t="str">
        <f>I22</f>
        <v>FANGST T.O.M. UKE 43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1827.08673</v>
      </c>
      <c r="G332" s="418">
        <f>D332-F332</f>
        <v>-142.08672999999999</v>
      </c>
      <c r="H332" s="382">
        <f>SUM(H333:H334)</f>
        <v>1911.6289300000001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1518.92318</v>
      </c>
      <c r="G333" s="419"/>
      <c r="H333" s="383">
        <v>1553.3166900000001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308.16354999999999</v>
      </c>
      <c r="G334" s="420"/>
      <c r="H334" s="384">
        <v>358.31223999999997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1302.8353</v>
      </c>
      <c r="G335" s="418">
        <f>D335-F335</f>
        <v>-62.835299999999961</v>
      </c>
      <c r="H335" s="382">
        <f>SUM(H336:H337)</f>
        <v>1664.31565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1056.9746</v>
      </c>
      <c r="G336" s="419"/>
      <c r="H336" s="369">
        <v>1347.2683999999999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245.86070000000001</v>
      </c>
      <c r="G337" s="420"/>
      <c r="H337" s="369">
        <v>317.04725000000002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39.615569999999998</v>
      </c>
      <c r="F338" s="389">
        <f>SUM(F339:F340)</f>
        <v>547.85735999999997</v>
      </c>
      <c r="G338" s="418">
        <f>D338-F338</f>
        <v>692.14264000000003</v>
      </c>
      <c r="H338" s="389">
        <f>SUM(H339:H340)</f>
        <v>775.00594000000001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37.330069999999999</v>
      </c>
      <c r="F339" s="369">
        <v>474.08138000000002</v>
      </c>
      <c r="G339" s="419"/>
      <c r="H339" s="369">
        <v>610.32155999999998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2.2854999999999999</v>
      </c>
      <c r="F340" s="385">
        <v>73.775980000000004</v>
      </c>
      <c r="G340" s="420"/>
      <c r="H340" s="385">
        <v>164.68438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39.615569999999998</v>
      </c>
      <c r="F342" s="387">
        <f>F332+F335+F338+F341</f>
        <v>3677.7793899999997</v>
      </c>
      <c r="G342" s="377">
        <f>SUM(G332:G341)</f>
        <v>487.22061000000008</v>
      </c>
      <c r="H342" s="387">
        <f>H332+H335+H338+H341</f>
        <v>4350.9505200000003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43
&amp;"-,Normal"&amp;11(iht. motatte landings- og sluttsedler fra fiskesalgslagene; alle tallstørrelser i hele tonn)&amp;R31.10.2021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UKE_43_2021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2021-11-02T08:02:53Z</dcterms:modified>
</cp:coreProperties>
</file>