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8\UKE 36\"/>
    </mc:Choice>
  </mc:AlternateContent>
  <bookViews>
    <workbookView xWindow="0" yWindow="0" windowWidth="23040" windowHeight="10848" tabRatio="413"/>
  </bookViews>
  <sheets>
    <sheet name="UKE_36_2018" sheetId="1" r:id="rId1"/>
  </sheets>
  <definedNames>
    <definedName name="Z_14D440E4_F18A_4F78_9989_38C1B133222D_.wvu.Cols" localSheetId="0" hidden="1">UKE_36_2018!#REF!</definedName>
    <definedName name="Z_14D440E4_F18A_4F78_9989_38C1B133222D_.wvu.PrintArea" localSheetId="0" hidden="1">UKE_36_2018!$B$1:$M$247</definedName>
    <definedName name="Z_14D440E4_F18A_4F78_9989_38C1B133222D_.wvu.Rows" localSheetId="0" hidden="1">UKE_36_2018!$359:$1048576,UKE_36_2018!$248:$358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39" i="1" l="1"/>
  <c r="G33" i="1"/>
  <c r="I243" i="1" l="1"/>
  <c r="F37" i="1"/>
  <c r="F33" i="1" s="1"/>
  <c r="F62" i="1" l="1"/>
  <c r="F68" i="1" s="1"/>
  <c r="G34" i="1"/>
  <c r="F34" i="1" s="1"/>
  <c r="D68" i="1" l="1"/>
  <c r="G133" i="1" l="1"/>
  <c r="F133" i="1"/>
  <c r="I133" i="1"/>
  <c r="G179" i="1" l="1"/>
  <c r="F179" i="1"/>
  <c r="F240" i="1"/>
  <c r="F32" i="1" l="1"/>
  <c r="G126" i="1" l="1"/>
  <c r="G125" i="1" s="1"/>
  <c r="H138" i="1" l="1"/>
  <c r="F25" i="1"/>
  <c r="G25" i="1"/>
  <c r="G32" i="1"/>
  <c r="J32" i="1"/>
  <c r="G30" i="1"/>
  <c r="F30" i="1" s="1"/>
  <c r="G24" i="1" l="1"/>
  <c r="F234" i="1"/>
  <c r="F237" i="1"/>
  <c r="F244" i="1" l="1"/>
  <c r="E244" i="1"/>
  <c r="D244" i="1"/>
  <c r="I240" i="1"/>
  <c r="G240" i="1"/>
  <c r="H240" i="1" s="1"/>
  <c r="I237" i="1"/>
  <c r="G237" i="1"/>
  <c r="I234" i="1"/>
  <c r="G234" i="1"/>
  <c r="I244" i="1" l="1"/>
  <c r="H237" i="1"/>
  <c r="G244" i="1"/>
  <c r="H234" i="1"/>
  <c r="H244" i="1" l="1"/>
  <c r="H80" i="1"/>
  <c r="F80" i="1"/>
  <c r="D80" i="1"/>
  <c r="I41" i="1" l="1"/>
  <c r="I40" i="1"/>
  <c r="I39" i="1"/>
  <c r="I38" i="1"/>
  <c r="I37" i="1"/>
  <c r="I36" i="1"/>
  <c r="I35" i="1"/>
  <c r="I33" i="1"/>
  <c r="E32" i="1"/>
  <c r="D32" i="1"/>
  <c r="I31" i="1"/>
  <c r="I29" i="1"/>
  <c r="I28" i="1"/>
  <c r="I27" i="1"/>
  <c r="I26" i="1"/>
  <c r="J25" i="1"/>
  <c r="E25" i="1"/>
  <c r="D25" i="1"/>
  <c r="E24" i="1"/>
  <c r="I23" i="1"/>
  <c r="I22" i="1"/>
  <c r="J21" i="1"/>
  <c r="G21" i="1"/>
  <c r="G42" i="1" s="1"/>
  <c r="F21" i="1"/>
  <c r="E21" i="1"/>
  <c r="D21" i="1"/>
  <c r="H14" i="1"/>
  <c r="F14" i="1"/>
  <c r="D14" i="1"/>
  <c r="I34" i="1" l="1"/>
  <c r="I32" i="1" s="1"/>
  <c r="I30" i="1"/>
  <c r="I25" i="1" s="1"/>
  <c r="J24" i="1"/>
  <c r="D24" i="1"/>
  <c r="D42" i="1" s="1"/>
  <c r="F24" i="1"/>
  <c r="F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H139" i="1" l="1"/>
  <c r="I185" i="1"/>
  <c r="F126" i="1" l="1"/>
  <c r="F125" i="1" s="1"/>
  <c r="H62" i="1" l="1"/>
  <c r="I120" i="1" l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H133" i="1"/>
  <c r="D212" i="1" l="1"/>
  <c r="F162" i="1" l="1"/>
  <c r="E162" i="1"/>
  <c r="D162" i="1"/>
  <c r="G161" i="1"/>
  <c r="G160" i="1"/>
  <c r="G159" i="1"/>
  <c r="D131" i="1"/>
  <c r="D126" i="1"/>
  <c r="G120" i="1"/>
  <c r="G139" i="1" s="1"/>
  <c r="F120" i="1"/>
  <c r="D120" i="1"/>
  <c r="G66" i="1"/>
  <c r="E62" i="1"/>
  <c r="E68" i="1" s="1"/>
  <c r="D55" i="1"/>
  <c r="D125" i="1" l="1"/>
  <c r="D139" i="1" s="1"/>
  <c r="G162" i="1"/>
  <c r="G62" i="1"/>
  <c r="G68" i="1" s="1"/>
  <c r="I91" i="1" l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I233" i="1" s="1"/>
  <c r="G207" i="1"/>
  <c r="F207" i="1"/>
  <c r="G233" i="1" s="1"/>
  <c r="E207" i="1"/>
  <c r="F233" i="1" s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<sst xmlns="http://schemas.openxmlformats.org/spreadsheetml/2006/main" count="256" uniqueCount="129">
  <si>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</si>
  <si>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</si>
  <si>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</si>
  <si>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</si>
  <si>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</si>
  <si>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</si>
  <si>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</si>
  <si>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</si>
  <si>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</si>
  <si>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</si>
  <si>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</si>
  <si>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</si>
  <si>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</si>
  <si>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</si>
  <si>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</si>
  <si>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</si>
  <si>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</si>
  <si>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</si>
  <si>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</si>
  <si>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</si>
  <si>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</si>
  <si>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</si>
  <si>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</si>
  <si>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</si>
  <si>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</si>
  <si>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</si>
  <si>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</si>
  <si>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</si>
  <si>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</si>
  <si>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</si>
  <si>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</si>
  <si>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</si>
  <si>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</si>
  <si>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</si>
  <si>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</si>
  <si>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</si>
  <si>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</si>
  <si>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</si>
  <si>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</si>
  <si>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</si>
  <si>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</si>
  <si>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</si>
  <si>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</si>
  <si>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</si>
  <si>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</si>
  <si>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</si>
  <si>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</si>
  <si>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</si>
  <si>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</si>
  <si>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</si>
  <si>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</si>
  <si>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</si>
  <si>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</si>
  <si>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</si>
  <si>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</si>
  <si>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</si>
  <si>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</si>
  <si>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</si>
  <si>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</si>
  <si>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</si>
  <si>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</si>
  <si>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</si>
  <si>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</si>
  <si>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</si>
  <si>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</si>
  <si>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</si>
  <si>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</si>
  <si>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</si>
  <si>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</si>
  <si>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</si>
  <si>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</si>
  <si>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</si>
  <si>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</si>
  <si>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</si>
  <si>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</si>
  <si>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</si>
  <si>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</si>
  <si>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</si>
  <si>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</si>
  <si>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</si>
  <si>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</si>
  <si>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</si>
  <si>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</si>
  <si>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</si>
  <si>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</si>
  <si>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</si>
  <si>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</si>
  <si>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</si>
  <si>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</si>
  <si>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</si>
  <si>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</si>
  <si>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</si>
  <si>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</si>
  <si>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</si>
  <si>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</si>
  <si>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</si>
  <si>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</si>
  <si>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</si>
  <si>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</si>
  <si>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</si>
  <si>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</si>
  <si>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</si>
  <si>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</si>
  <si>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</si>
  <si>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</si>
  <si>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</si>
  <si>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</si>
  <si>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</si>
  <si>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</si>
  <si>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</si>
  <si>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</si>
  <si>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</si>
  <si>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</si>
  <si>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</si>
  <si>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</si>
  <si>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</si>
  <si>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</si>
  <si>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</si>
  <si>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</si>
  <si>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</si>
  <si>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</si>
  <si>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r>
      <t xml:space="preserve">2 </t>
    </r>
    <r>
      <rPr>
        <sz val="9"/>
        <color theme="1"/>
        <rFont val="Calibri"/>
        <family val="2"/>
      </rPr>
      <t>Registrert rekreasjonsfiske utgjør 56 tonn, men det legges til grunn at hele avsetningen tas</t>
    </r>
  </si>
  <si>
    <r>
      <t>Konvensjonelle fartøy under 28 m</t>
    </r>
    <r>
      <rPr>
        <b/>
        <vertAlign val="superscript"/>
        <sz val="11"/>
        <color theme="1"/>
        <rFont val="Calibri"/>
        <family val="2"/>
      </rPr>
      <t>1</t>
    </r>
  </si>
  <si>
    <r>
      <t xml:space="preserve">1 </t>
    </r>
    <r>
      <rPr>
        <sz val="10"/>
        <color theme="1"/>
        <rFont val="Calibri"/>
        <family val="2"/>
      </rPr>
      <t>Periodekvotene utgjør 7750 tonn og avsetning til bifangst 269 tonn</t>
    </r>
    <r>
      <rPr>
        <sz val="9"/>
        <color theme="1"/>
        <rFont val="Calibri"/>
        <family val="2"/>
      </rPr>
      <t xml:space="preserve">.  </t>
    </r>
  </si>
  <si>
    <t>LANDET KVANTUM UKE 36</t>
  </si>
  <si>
    <t>LANDET KVANTUM T.O.M UKE 36</t>
  </si>
  <si>
    <t>LANDET KVANTUM T.O.M. UKE 36 2017</t>
  </si>
  <si>
    <r>
      <t xml:space="preserve">3 </t>
    </r>
    <r>
      <rPr>
        <sz val="9"/>
        <color theme="1"/>
        <rFont val="Calibri"/>
        <family val="2"/>
      </rPr>
      <t>Registrert rekreasjonsfiske utgjør 1 529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</si>
  <si>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359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</si>
</sst>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 * #,##0_ ;_ * \-#,##0_ ;_ * &quot;-&quot;??_ ;_ @_ "/>
    <numFmt numFmtId="166" formatCode="dd\.mm\.yyyy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166" fontId="66" fillId="0" borderId="0"/>
    <xf numFmtId="49" fontId="66" fillId="0" borderId="0"/>
    <xf numFmtId="49" fontId="66" fillId="0" borderId="0"/>
  </cellStyleXfs>
  <cellXfs count="46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5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5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6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0" fillId="0" borderId="90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7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8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3" fontId="22" fillId="0" borderId="68" xfId="1" applyNumberFormat="1" applyFont="1" applyFill="1" applyBorder="1" applyAlignment="1">
      <alignment vertical="center"/>
    </xf>
    <xf numFmtId="3" fontId="22" fillId="0" borderId="77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79" xfId="1" applyNumberFormat="1" applyFont="1" applyFill="1" applyBorder="1" applyAlignment="1">
      <alignment vertical="center"/>
    </xf>
    <xf numFmtId="3" fontId="65" fillId="0" borderId="3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3" fontId="11" fillId="0" borderId="62" xfId="0" applyNumberFormat="1" applyFont="1" applyFill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9" xfId="0" applyNumberFormat="1" applyFont="1" applyFill="1" applyBorder="1" applyAlignment="1">
      <alignment vertical="center" wrapText="1"/>
    </xf>
    <xf numFmtId="3" fontId="43" fillId="0" borderId="92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82" xfId="0" applyNumberFormat="1" applyFont="1" applyFill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5" fillId="0" borderId="94" xfId="0" applyNumberFormat="1" applyFont="1" applyFill="1" applyBorder="1" applyAlignment="1">
      <alignment vertical="center" wrapText="1"/>
    </xf>
    <xf numFmtId="3" fontId="5" fillId="0" borderId="95" xfId="0" applyNumberFormat="1" applyFont="1" applyFill="1" applyBorder="1" applyAlignment="1">
      <alignment vertical="center" wrapText="1"/>
    </xf>
    <xf numFmtId="3" fontId="23" fillId="0" borderId="96" xfId="0" applyNumberFormat="1" applyFont="1" applyFill="1" applyBorder="1" applyAlignment="1">
      <alignment vertical="center" wrapText="1"/>
    </xf>
    <xf numFmtId="3" fontId="5" fillId="0" borderId="97" xfId="0" applyNumberFormat="1" applyFont="1" applyFill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center" vertical="center"/>
    </xf>
    <xf numFmtId="3" fontId="22" fillId="0" borderId="59" xfId="1" applyNumberFormat="1" applyFont="1" applyFill="1" applyBorder="1" applyAlignment="1">
      <alignment horizontal="center" vertical="center"/>
    </xf>
    <xf numFmtId="3" fontId="22" fillId="0" borderId="60" xfId="1" applyNumberFormat="1" applyFont="1" applyFill="1" applyBorder="1" applyAlignment="1">
      <alignment horizontal="center" vertical="center"/>
    </xf>
    <xf numFmtId="3" fontId="22" fillId="0" borderId="33" xfId="1" applyNumberFormat="1" applyFont="1" applyFill="1" applyBorder="1" applyAlignment="1">
      <alignment horizontal="center" vertical="center"/>
    </xf>
    <xf numFmtId="3" fontId="22" fillId="0" borderId="91" xfId="1" applyNumberFormat="1" applyFont="1" applyFill="1" applyBorder="1" applyAlignment="1">
      <alignment horizontal="center" vertical="center"/>
    </xf>
    <xf numFmtId="3" fontId="22" fillId="0" borderId="87" xfId="1" applyNumberFormat="1" applyFont="1" applyFill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8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3"/>
    <cellStyle name="aqt2" xfId="84"/>
    <cellStyle name="aqt3" xfId="85"/>
    <cellStyle name="aqt4" xfId="81"/>
    <cellStyle name="aqt5" xfId="8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8"/>
  <sheetViews>
    <sheetView showGridLines="0" showZeros="0" tabSelected="1" showRuler="0" view="pageLayout" topLeftCell="A113" zoomScaleNormal="115" workbookViewId="0">
      <selection activeCell="D129" sqref="D129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8.6640625" style="5" customWidth="1"/>
    <col min="8" max="8" width="18.33203125" style="5" customWidth="1"/>
    <col min="9" max="9" width="18.33203125" style="71" customWidth="1"/>
    <col min="10" max="10" width="17.664062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40" t="s">
        <v>118</v>
      </c>
      <c r="C2" s="441"/>
      <c r="D2" s="441"/>
      <c r="E2" s="441"/>
      <c r="F2" s="441"/>
      <c r="G2" s="441"/>
      <c r="H2" s="441"/>
      <c r="I2" s="441"/>
      <c r="J2" s="441"/>
      <c r="K2" s="442"/>
      <c r="L2" s="189"/>
      <c r="M2" s="189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67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43"/>
      <c r="C7" s="444"/>
      <c r="D7" s="444"/>
      <c r="E7" s="444"/>
      <c r="F7" s="444"/>
      <c r="G7" s="444"/>
      <c r="H7" s="444"/>
      <c r="I7" s="444"/>
      <c r="J7" s="444"/>
      <c r="K7" s="445"/>
      <c r="L7" s="205"/>
      <c r="M7" s="205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46" t="s">
        <v>2</v>
      </c>
      <c r="D9" s="447"/>
      <c r="E9" s="446" t="s">
        <v>20</v>
      </c>
      <c r="F9" s="447"/>
      <c r="G9" s="446" t="s">
        <v>21</v>
      </c>
      <c r="H9" s="447"/>
      <c r="I9" s="157"/>
      <c r="J9" s="157"/>
      <c r="K9" s="116"/>
      <c r="L9" s="137"/>
      <c r="M9" s="137"/>
    </row>
    <row r="10" spans="2:13" ht="14.1" customHeight="1" x14ac:dyDescent="0.3">
      <c r="B10" s="120"/>
      <c r="C10" s="165"/>
      <c r="D10" s="165"/>
      <c r="E10" s="165" t="s">
        <v>5</v>
      </c>
      <c r="F10" s="242">
        <v>109874</v>
      </c>
      <c r="G10" s="166" t="s">
        <v>25</v>
      </c>
      <c r="H10" s="242">
        <v>28576</v>
      </c>
      <c r="I10" s="167"/>
      <c r="J10" s="167"/>
      <c r="K10" s="116"/>
      <c r="L10" s="137"/>
      <c r="M10" s="137"/>
    </row>
    <row r="11" spans="2:13" ht="15.75" customHeight="1" x14ac:dyDescent="0.3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87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3">
      <c r="B12" s="120"/>
      <c r="C12" s="166" t="s">
        <v>3</v>
      </c>
      <c r="D12" s="170">
        <v>338159</v>
      </c>
      <c r="E12" s="166" t="s">
        <v>102</v>
      </c>
      <c r="F12" s="170">
        <v>23465</v>
      </c>
      <c r="G12" s="166" t="s">
        <v>89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5">
      <c r="B13" s="120"/>
      <c r="C13" s="166" t="s">
        <v>103</v>
      </c>
      <c r="D13" s="170">
        <v>107682</v>
      </c>
      <c r="E13" s="236"/>
      <c r="F13" s="237"/>
      <c r="G13" s="168" t="s">
        <v>15</v>
      </c>
      <c r="H13" s="243">
        <v>19300</v>
      </c>
      <c r="I13" s="167"/>
      <c r="J13" s="167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3">
      <c r="B15" s="123"/>
      <c r="C15" s="391" t="s">
        <v>104</v>
      </c>
      <c r="D15" s="313"/>
      <c r="E15" s="313"/>
      <c r="F15" s="313"/>
      <c r="G15" s="313"/>
      <c r="H15" s="169"/>
      <c r="I15" s="169"/>
      <c r="J15" s="169"/>
      <c r="K15" s="125"/>
      <c r="L15" s="124"/>
      <c r="M15" s="124"/>
    </row>
    <row r="16" spans="2:13" s="16" customFormat="1" ht="12" customHeight="1" x14ac:dyDescent="0.3">
      <c r="B16" s="123"/>
      <c r="C16" s="313" t="s">
        <v>105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5">
      <c r="B17" s="126"/>
      <c r="C17" s="169" t="s">
        <v>90</v>
      </c>
      <c r="D17" s="235"/>
      <c r="E17" s="235"/>
      <c r="F17" s="235"/>
      <c r="G17" s="235"/>
      <c r="H17" s="235"/>
      <c r="I17" s="235"/>
      <c r="J17" s="199"/>
      <c r="K17" s="128"/>
      <c r="L17" s="119"/>
      <c r="M17" s="119"/>
    </row>
    <row r="18" spans="1:13" ht="21.75" customHeight="1" x14ac:dyDescent="0.3">
      <c r="B18" s="448" t="s">
        <v>8</v>
      </c>
      <c r="C18" s="449"/>
      <c r="D18" s="449"/>
      <c r="E18" s="449"/>
      <c r="F18" s="449"/>
      <c r="G18" s="449"/>
      <c r="H18" s="449"/>
      <c r="I18" s="449"/>
      <c r="J18" s="449"/>
      <c r="K18" s="450"/>
      <c r="L18" s="205"/>
      <c r="M18" s="205"/>
    </row>
    <row r="19" spans="1:13" ht="12" customHeight="1" thickBot="1" x14ac:dyDescent="0.35">
      <c r="B19" s="120"/>
      <c r="C19" s="238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79" t="s">
        <v>19</v>
      </c>
      <c r="D20" s="327" t="s">
        <v>76</v>
      </c>
      <c r="E20" s="327" t="s">
        <v>73</v>
      </c>
      <c r="F20" s="327" t="s">
        <v>124</v>
      </c>
      <c r="G20" s="327" t="s">
        <v>125</v>
      </c>
      <c r="H20" s="328" t="s">
        <v>74</v>
      </c>
      <c r="I20" s="328" t="s">
        <v>63</v>
      </c>
      <c r="J20" s="329" t="s">
        <v>126</v>
      </c>
      <c r="K20" s="117"/>
      <c r="L20" s="4"/>
      <c r="M20" s="4"/>
    </row>
    <row r="21" spans="1:13" ht="14.1" customHeight="1" x14ac:dyDescent="0.3">
      <c r="B21" s="120"/>
      <c r="C21" s="259" t="s">
        <v>16</v>
      </c>
      <c r="D21" s="314">
        <f>D23+D22</f>
        <v>109874</v>
      </c>
      <c r="E21" s="330">
        <f>E22+E23</f>
        <v>111338</v>
      </c>
      <c r="F21" s="330">
        <f>F23+F22</f>
        <v>326.01420000000002</v>
      </c>
      <c r="G21" s="330">
        <f>G22+G23</f>
        <v>65121.0887</v>
      </c>
      <c r="H21" s="330"/>
      <c r="I21" s="330">
        <f>I23+I22</f>
        <v>46216.9113</v>
      </c>
      <c r="J21" s="331">
        <f>J23+J22</f>
        <v>83509.671799999996</v>
      </c>
      <c r="K21" s="129"/>
      <c r="L21" s="157"/>
      <c r="M21" s="157"/>
    </row>
    <row r="22" spans="1:13" ht="14.1" customHeight="1" x14ac:dyDescent="0.3">
      <c r="B22" s="120"/>
      <c r="C22" s="260" t="s">
        <v>12</v>
      </c>
      <c r="D22" s="315">
        <v>109124</v>
      </c>
      <c r="E22" s="332">
        <v>110588</v>
      </c>
      <c r="F22" s="332">
        <v>326.01420000000002</v>
      </c>
      <c r="G22" s="332">
        <v>64638.8269</v>
      </c>
      <c r="H22" s="332"/>
      <c r="I22" s="332">
        <f>E22-G22</f>
        <v>45949.1731</v>
      </c>
      <c r="J22" s="333">
        <v>83017.996700000003</v>
      </c>
      <c r="K22" s="129"/>
      <c r="L22" s="157"/>
      <c r="M22" s="157"/>
    </row>
    <row r="23" spans="1:13" ht="14.1" customHeight="1" thickBot="1" x14ac:dyDescent="0.35">
      <c r="B23" s="120"/>
      <c r="C23" s="261" t="s">
        <v>11</v>
      </c>
      <c r="D23" s="326">
        <v>750</v>
      </c>
      <c r="E23" s="334">
        <v>750</v>
      </c>
      <c r="F23" s="334"/>
      <c r="G23" s="334">
        <v>482.26179999999999</v>
      </c>
      <c r="H23" s="334"/>
      <c r="I23" s="332">
        <f>E23-G23</f>
        <v>267.73820000000001</v>
      </c>
      <c r="J23" s="333">
        <v>491.67509999999999</v>
      </c>
      <c r="K23" s="129"/>
      <c r="L23" s="157"/>
      <c r="M23" s="157"/>
    </row>
    <row r="24" spans="1:13" ht="14.1" customHeight="1" x14ac:dyDescent="0.3">
      <c r="B24" s="120"/>
      <c r="C24" s="259" t="s">
        <v>17</v>
      </c>
      <c r="D24" s="314">
        <f>D32+D31+D25</f>
        <v>228341</v>
      </c>
      <c r="E24" s="330">
        <f>E25+E31+E32</f>
        <v>226650</v>
      </c>
      <c r="F24" s="330">
        <f>F32+F31+F25</f>
        <v>718.78949999999998</v>
      </c>
      <c r="G24" s="330">
        <f>G25+G31+G32</f>
        <v>214370.90420000002</v>
      </c>
      <c r="H24" s="330"/>
      <c r="I24" s="330">
        <f>I25+I31+I32</f>
        <v>12279.095799999996</v>
      </c>
      <c r="J24" s="331">
        <f>J25+J31+J32</f>
        <v>245110.23925000001</v>
      </c>
      <c r="K24" s="129"/>
      <c r="L24" s="157"/>
      <c r="M24" s="157"/>
    </row>
    <row r="25" spans="1:13" ht="15" customHeight="1" x14ac:dyDescent="0.3">
      <c r="A25" s="21"/>
      <c r="B25" s="130"/>
      <c r="C25" s="266" t="s">
        <v>91</v>
      </c>
      <c r="D25" s="316">
        <f>D26+D27+D28+D29+D30</f>
        <v>178564</v>
      </c>
      <c r="E25" s="336">
        <f>E26+E27+E28+E29+E30</f>
        <v>180746</v>
      </c>
      <c r="F25" s="336">
        <f>F26+F27+F28+F29</f>
        <v>676.85669999999993</v>
      </c>
      <c r="G25" s="336">
        <f>G26+G27+G28+G29</f>
        <v>170512.36580000003</v>
      </c>
      <c r="H25" s="336"/>
      <c r="I25" s="336">
        <f>I26+I27+I28+I29+I30</f>
        <v>10233.634199999997</v>
      </c>
      <c r="J25" s="337">
        <f>J26+J27+J28+J29+J30</f>
        <v>194294.56485</v>
      </c>
      <c r="K25" s="129"/>
      <c r="L25" s="157"/>
      <c r="M25" s="157"/>
    </row>
    <row r="26" spans="1:13" ht="14.1" customHeight="1" x14ac:dyDescent="0.3">
      <c r="A26" s="22"/>
      <c r="B26" s="131"/>
      <c r="C26" s="265" t="s">
        <v>22</v>
      </c>
      <c r="D26" s="317">
        <v>45392</v>
      </c>
      <c r="E26" s="338">
        <v>49760</v>
      </c>
      <c r="F26" s="338">
        <v>58.805399999999999</v>
      </c>
      <c r="G26" s="338">
        <v>51020.069199999998</v>
      </c>
      <c r="H26" s="338">
        <v>996</v>
      </c>
      <c r="I26" s="338">
        <f>E26-G26+H26</f>
        <v>-264.06919999999809</v>
      </c>
      <c r="J26" s="339">
        <v>48943.432399999998</v>
      </c>
      <c r="K26" s="129"/>
      <c r="L26" s="157"/>
      <c r="M26" s="157"/>
    </row>
    <row r="27" spans="1:13" ht="14.1" customHeight="1" x14ac:dyDescent="0.3">
      <c r="A27" s="22"/>
      <c r="B27" s="131"/>
      <c r="C27" s="265" t="s">
        <v>59</v>
      </c>
      <c r="D27" s="317">
        <v>44493</v>
      </c>
      <c r="E27" s="338">
        <v>44908</v>
      </c>
      <c r="F27" s="338">
        <v>94.476200000000006</v>
      </c>
      <c r="G27" s="338">
        <v>47568.081100000003</v>
      </c>
      <c r="H27" s="338">
        <v>1712</v>
      </c>
      <c r="I27" s="338">
        <f>E27-G27+H27</f>
        <v>-948.08110000000306</v>
      </c>
      <c r="J27" s="339">
        <v>51778.5772</v>
      </c>
      <c r="K27" s="129"/>
      <c r="L27" s="157"/>
      <c r="M27" s="157"/>
    </row>
    <row r="28" spans="1:13" ht="14.1" customHeight="1" x14ac:dyDescent="0.3">
      <c r="A28" s="22"/>
      <c r="B28" s="131"/>
      <c r="C28" s="265" t="s">
        <v>60</v>
      </c>
      <c r="D28" s="317">
        <v>42834</v>
      </c>
      <c r="E28" s="338">
        <v>41844</v>
      </c>
      <c r="F28" s="338">
        <v>272.89929999999998</v>
      </c>
      <c r="G28" s="338">
        <v>42031.418700000002</v>
      </c>
      <c r="H28" s="338">
        <v>2614</v>
      </c>
      <c r="I28" s="338">
        <f>E28-G28+H28</f>
        <v>2426.581299999998</v>
      </c>
      <c r="J28" s="339">
        <v>56817.622799999997</v>
      </c>
      <c r="K28" s="129"/>
      <c r="L28" s="157"/>
      <c r="M28" s="157"/>
    </row>
    <row r="29" spans="1:13" ht="14.1" customHeight="1" x14ac:dyDescent="0.3">
      <c r="A29" s="22"/>
      <c r="B29" s="131"/>
      <c r="C29" s="265" t="s">
        <v>92</v>
      </c>
      <c r="D29" s="317">
        <v>28645</v>
      </c>
      <c r="E29" s="338">
        <v>27034</v>
      </c>
      <c r="F29" s="338">
        <v>250.67580000000001</v>
      </c>
      <c r="G29" s="338">
        <v>29892.7968</v>
      </c>
      <c r="H29" s="338">
        <v>2371</v>
      </c>
      <c r="I29" s="338">
        <f>E29-G29+H29</f>
        <v>-487.79680000000008</v>
      </c>
      <c r="J29" s="339">
        <v>36754.93245</v>
      </c>
      <c r="K29" s="129"/>
      <c r="L29" s="157"/>
      <c r="M29" s="157"/>
    </row>
    <row r="30" spans="1:13" ht="14.1" customHeight="1" x14ac:dyDescent="0.3">
      <c r="A30" s="22"/>
      <c r="B30" s="131"/>
      <c r="C30" s="265" t="s">
        <v>93</v>
      </c>
      <c r="D30" s="317">
        <v>17200</v>
      </c>
      <c r="E30" s="338">
        <v>17200</v>
      </c>
      <c r="F30" s="338">
        <f>G30-7248</f>
        <v>445</v>
      </c>
      <c r="G30" s="338">
        <f>SUM(H26:H29)</f>
        <v>7693</v>
      </c>
      <c r="H30" s="338"/>
      <c r="I30" s="338">
        <f>E30-G30</f>
        <v>9507</v>
      </c>
      <c r="J30" s="339"/>
      <c r="K30" s="129"/>
      <c r="L30" s="157"/>
      <c r="M30" s="157"/>
    </row>
    <row r="31" spans="1:13" ht="14.1" customHeight="1" x14ac:dyDescent="0.3">
      <c r="A31" s="23"/>
      <c r="B31" s="130"/>
      <c r="C31" s="266" t="s">
        <v>18</v>
      </c>
      <c r="D31" s="316">
        <v>28576</v>
      </c>
      <c r="E31" s="336">
        <v>29602</v>
      </c>
      <c r="F31" s="336"/>
      <c r="G31" s="336">
        <v>17742.2444</v>
      </c>
      <c r="H31" s="396"/>
      <c r="I31" s="396">
        <f>E31-G31</f>
        <v>11859.7556</v>
      </c>
      <c r="J31" s="417">
        <v>21455.150300000001</v>
      </c>
      <c r="K31" s="129"/>
      <c r="L31" s="157"/>
      <c r="M31" s="157"/>
    </row>
    <row r="32" spans="1:13" ht="14.1" customHeight="1" x14ac:dyDescent="0.3">
      <c r="A32" s="23"/>
      <c r="B32" s="130"/>
      <c r="C32" s="266" t="s">
        <v>94</v>
      </c>
      <c r="D32" s="316">
        <f>D33+D34</f>
        <v>21201</v>
      </c>
      <c r="E32" s="336">
        <f>E34+E33</f>
        <v>16302</v>
      </c>
      <c r="F32" s="336">
        <f>F33</f>
        <v>41.9328</v>
      </c>
      <c r="G32" s="336">
        <f>G33</f>
        <v>26116.294000000002</v>
      </c>
      <c r="H32" s="338"/>
      <c r="I32" s="396">
        <f>I33+I34</f>
        <v>-9814.2940000000017</v>
      </c>
      <c r="J32" s="417">
        <f>J33</f>
        <v>29360.524099999999</v>
      </c>
      <c r="K32" s="129"/>
      <c r="L32" s="157"/>
      <c r="M32" s="157"/>
    </row>
    <row r="33" spans="1:13" ht="14.1" customHeight="1" x14ac:dyDescent="0.3">
      <c r="A33" s="22"/>
      <c r="B33" s="131"/>
      <c r="C33" s="265" t="s">
        <v>10</v>
      </c>
      <c r="D33" s="317">
        <v>19101</v>
      </c>
      <c r="E33" s="338">
        <v>14202</v>
      </c>
      <c r="F33" s="338">
        <f>41.9328-F37</f>
        <v>41.9328</v>
      </c>
      <c r="G33" s="338">
        <f>32213.294-G37</f>
        <v>26116.294000000002</v>
      </c>
      <c r="H33" s="338">
        <v>564</v>
      </c>
      <c r="I33" s="338">
        <f>E33-G33+H33</f>
        <v>-11350.294000000002</v>
      </c>
      <c r="J33" s="339">
        <v>29360.524099999999</v>
      </c>
      <c r="K33" s="129"/>
      <c r="L33" s="157"/>
      <c r="M33" s="157"/>
    </row>
    <row r="34" spans="1:13" ht="14.1" customHeight="1" thickBot="1" x14ac:dyDescent="0.35">
      <c r="A34" s="22"/>
      <c r="B34" s="131"/>
      <c r="C34" s="340" t="s">
        <v>95</v>
      </c>
      <c r="D34" s="318">
        <v>2100</v>
      </c>
      <c r="E34" s="341">
        <v>2100</v>
      </c>
      <c r="F34" s="341">
        <f>G34-533</f>
        <v>31</v>
      </c>
      <c r="G34" s="341">
        <f>H33</f>
        <v>564</v>
      </c>
      <c r="H34" s="341"/>
      <c r="I34" s="341">
        <f>E34-G34</f>
        <v>1536</v>
      </c>
      <c r="J34" s="342"/>
      <c r="K34" s="129"/>
      <c r="L34" s="157"/>
      <c r="M34" s="157"/>
    </row>
    <row r="35" spans="1:13" ht="15.75" customHeight="1" thickBot="1" x14ac:dyDescent="0.35">
      <c r="B35" s="120"/>
      <c r="C35" s="174" t="s">
        <v>77</v>
      </c>
      <c r="D35" s="389">
        <v>4000</v>
      </c>
      <c r="E35" s="343">
        <v>4000</v>
      </c>
      <c r="F35" s="343"/>
      <c r="G35" s="343">
        <v>3941.0522000000001</v>
      </c>
      <c r="H35" s="343"/>
      <c r="I35" s="371">
        <f t="shared" ref="I35:I41" si="0">E35-G35</f>
        <v>58.947799999999916</v>
      </c>
      <c r="J35" s="372">
        <v>2841.59645</v>
      </c>
      <c r="K35" s="129"/>
      <c r="L35" s="157"/>
      <c r="M35" s="157"/>
    </row>
    <row r="36" spans="1:13" ht="14.1" customHeight="1" thickBot="1" x14ac:dyDescent="0.35">
      <c r="B36" s="120"/>
      <c r="C36" s="174" t="s">
        <v>13</v>
      </c>
      <c r="D36" s="319">
        <v>703</v>
      </c>
      <c r="E36" s="320">
        <v>703</v>
      </c>
      <c r="F36" s="320">
        <v>6.4500000000000002E-2</v>
      </c>
      <c r="G36" s="320">
        <v>682.2002</v>
      </c>
      <c r="H36" s="320"/>
      <c r="I36" s="371">
        <f t="shared" si="0"/>
        <v>20.799800000000005</v>
      </c>
      <c r="J36" s="418">
        <v>409.9316</v>
      </c>
      <c r="K36" s="129"/>
      <c r="L36" s="157"/>
      <c r="M36" s="157"/>
    </row>
    <row r="37" spans="1:13" ht="17.25" customHeight="1" thickBot="1" x14ac:dyDescent="0.35">
      <c r="B37" s="120"/>
      <c r="C37" s="174" t="s">
        <v>78</v>
      </c>
      <c r="D37" s="319">
        <v>3000</v>
      </c>
      <c r="E37" s="320">
        <v>3000</v>
      </c>
      <c r="F37" s="320">
        <f>G37-6097</f>
        <v>0</v>
      </c>
      <c r="G37" s="320">
        <v>6097</v>
      </c>
      <c r="H37" s="370"/>
      <c r="I37" s="371">
        <f t="shared" si="0"/>
        <v>-3097</v>
      </c>
      <c r="J37" s="418"/>
      <c r="K37" s="129"/>
      <c r="L37" s="157"/>
      <c r="M37" s="157"/>
    </row>
    <row r="38" spans="1:13" ht="17.25" customHeight="1" thickBot="1" x14ac:dyDescent="0.35">
      <c r="B38" s="120"/>
      <c r="C38" s="174" t="s">
        <v>66</v>
      </c>
      <c r="D38" s="319">
        <v>7000</v>
      </c>
      <c r="E38" s="320">
        <v>7000</v>
      </c>
      <c r="F38" s="320">
        <v>4.2995999999999999</v>
      </c>
      <c r="G38" s="320">
        <v>7000</v>
      </c>
      <c r="H38" s="320"/>
      <c r="I38" s="371">
        <f t="shared" si="0"/>
        <v>0</v>
      </c>
      <c r="J38" s="418">
        <v>7000</v>
      </c>
      <c r="K38" s="129"/>
      <c r="L38" s="157"/>
      <c r="M38" s="157"/>
    </row>
    <row r="39" spans="1:13" ht="17.25" customHeight="1" thickBot="1" x14ac:dyDescent="0.35">
      <c r="B39" s="120"/>
      <c r="C39" s="174" t="s">
        <v>84</v>
      </c>
      <c r="D39" s="319">
        <v>3000</v>
      </c>
      <c r="E39" s="320">
        <v>3000</v>
      </c>
      <c r="F39" s="320">
        <v>4.1429</v>
      </c>
      <c r="G39" s="320">
        <v>1127.8465000000001</v>
      </c>
      <c r="H39" s="320"/>
      <c r="I39" s="371">
        <f t="shared" si="0"/>
        <v>1872.1534999999999</v>
      </c>
      <c r="J39" s="418"/>
      <c r="K39" s="129"/>
      <c r="L39" s="157"/>
      <c r="M39" s="157"/>
    </row>
    <row r="40" spans="1:13" ht="17.25" customHeight="1" thickBot="1" x14ac:dyDescent="0.35">
      <c r="B40" s="120"/>
      <c r="C40" s="174" t="s">
        <v>96</v>
      </c>
      <c r="D40" s="319">
        <v>500</v>
      </c>
      <c r="E40" s="320">
        <v>500</v>
      </c>
      <c r="F40" s="320"/>
      <c r="G40" s="320"/>
      <c r="H40" s="320"/>
      <c r="I40" s="371">
        <f t="shared" si="0"/>
        <v>500</v>
      </c>
      <c r="J40" s="418"/>
      <c r="K40" s="129"/>
      <c r="L40" s="157"/>
      <c r="M40" s="157"/>
    </row>
    <row r="41" spans="1:13" ht="14.1" customHeight="1" thickBot="1" x14ac:dyDescent="0.35">
      <c r="B41" s="120"/>
      <c r="C41" s="152" t="s">
        <v>14</v>
      </c>
      <c r="D41" s="319">
        <v>0</v>
      </c>
      <c r="E41" s="320"/>
      <c r="F41" s="320">
        <v>1</v>
      </c>
      <c r="G41" s="320">
        <v>313</v>
      </c>
      <c r="H41" s="320"/>
      <c r="I41" s="371">
        <f t="shared" si="0"/>
        <v>-313</v>
      </c>
      <c r="J41" s="418">
        <v>336</v>
      </c>
      <c r="K41" s="129"/>
      <c r="L41" s="157"/>
      <c r="M41" s="157"/>
    </row>
    <row r="42" spans="1:13" ht="16.5" customHeight="1" thickBot="1" x14ac:dyDescent="0.35">
      <c r="B42" s="120"/>
      <c r="C42" s="180" t="s">
        <v>9</v>
      </c>
      <c r="D42" s="321">
        <f>D21+D24+D35+D36+D37+D38+D39+D40+D41</f>
        <v>356418</v>
      </c>
      <c r="E42" s="322">
        <f>E21+E24+E35+E36+E37+E38+E39+E40+E41</f>
        <v>356191</v>
      </c>
      <c r="F42" s="322">
        <f>F21+F24+F35+F36+F37+F38+F41+F39</f>
        <v>1054.3107</v>
      </c>
      <c r="G42" s="322">
        <f>G21+G24+G35+G36+G37+G38+G39+G41</f>
        <v>298653.09179999999</v>
      </c>
      <c r="H42" s="196">
        <f>H26+H27+H28+H29+H33</f>
        <v>8257</v>
      </c>
      <c r="I42" s="302">
        <f>I21+I24+I35+I36+I37+I38+I39+I40+I41</f>
        <v>57537.908199999998</v>
      </c>
      <c r="J42" s="197">
        <f>J21+J24+J35+J36+J37+J38+J39+J40+J41</f>
        <v>339207.43910000002</v>
      </c>
      <c r="K42" s="129"/>
      <c r="L42" s="157"/>
      <c r="M42" s="157"/>
    </row>
    <row r="43" spans="1:13" ht="14.1" customHeight="1" x14ac:dyDescent="0.3">
      <c r="A43" s="16"/>
      <c r="B43" s="123"/>
      <c r="C43" s="124" t="s">
        <v>119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3">
      <c r="B44" s="123"/>
      <c r="C44" s="133" t="s">
        <v>120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3">
      <c r="B45" s="123"/>
      <c r="C45" s="202" t="s">
        <v>127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0.5" customHeight="1" thickBot="1" x14ac:dyDescent="0.35">
      <c r="B46" s="134"/>
      <c r="D46" s="368"/>
      <c r="E46" s="368"/>
      <c r="F46" s="368"/>
      <c r="G46" s="369"/>
      <c r="H46" s="105"/>
      <c r="I46" s="105"/>
      <c r="J46" s="155"/>
      <c r="K46" s="136"/>
      <c r="L46" s="124"/>
      <c r="M46" s="124"/>
    </row>
    <row r="47" spans="1:13" ht="12" customHeight="1" thickTop="1" x14ac:dyDescent="0.3">
      <c r="B47" s="6"/>
      <c r="C47" s="217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5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3">
      <c r="B49" s="443" t="s">
        <v>1</v>
      </c>
      <c r="C49" s="444"/>
      <c r="D49" s="444"/>
      <c r="E49" s="444"/>
      <c r="F49" s="444"/>
      <c r="G49" s="444"/>
      <c r="H49" s="444"/>
      <c r="I49" s="444"/>
      <c r="J49" s="444"/>
      <c r="K49" s="445"/>
      <c r="L49" s="205"/>
      <c r="M49" s="205"/>
    </row>
    <row r="50" spans="2:13" ht="12" customHeight="1" thickBot="1" x14ac:dyDescent="0.35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435" t="s">
        <v>2</v>
      </c>
      <c r="D51" s="436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27</v>
      </c>
      <c r="D52" s="246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</v>
      </c>
      <c r="D53" s="246">
        <v>12225</v>
      </c>
      <c r="E53" s="139"/>
      <c r="F53" s="139"/>
      <c r="G53" s="177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0"/>
      <c r="C54" s="140" t="s">
        <v>28</v>
      </c>
      <c r="D54" s="246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5">
      <c r="B55" s="120"/>
      <c r="C55" s="140" t="s">
        <v>31</v>
      </c>
      <c r="D55" s="246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5">
      <c r="B56" s="126"/>
      <c r="C56" s="141"/>
      <c r="D56" s="247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5">
      <c r="B57" s="448" t="s">
        <v>8</v>
      </c>
      <c r="C57" s="449"/>
      <c r="D57" s="449"/>
      <c r="E57" s="449"/>
      <c r="F57" s="449"/>
      <c r="G57" s="449"/>
      <c r="H57" s="449"/>
      <c r="I57" s="449"/>
      <c r="J57" s="449"/>
      <c r="K57" s="450"/>
      <c r="L57" s="205"/>
      <c r="M57" s="205"/>
    </row>
    <row r="58" spans="2:13" s="3" customFormat="1" ht="63" thickBot="1" x14ac:dyDescent="0.35">
      <c r="B58" s="143"/>
      <c r="C58" s="411" t="s">
        <v>19</v>
      </c>
      <c r="D58" s="412" t="s">
        <v>20</v>
      </c>
      <c r="E58" s="328" t="str">
        <f>F20</f>
        <v>LANDET KVANTUM UKE 36</v>
      </c>
      <c r="F58" s="328" t="str">
        <f>G20</f>
        <v>LANDET KVANTUM T.O.M UKE 36</v>
      </c>
      <c r="G58" s="328" t="str">
        <f>I20</f>
        <v>RESTKVOTER</v>
      </c>
      <c r="H58" s="329" t="str">
        <f>J20</f>
        <v>LANDET KVANTUM T.O.M. UKE 36 2017</v>
      </c>
      <c r="I58" s="144"/>
      <c r="J58" s="144"/>
      <c r="K58" s="145"/>
      <c r="L58" s="144"/>
      <c r="M58" s="144"/>
    </row>
    <row r="59" spans="2:13" ht="14.1" customHeight="1" x14ac:dyDescent="0.3">
      <c r="B59" s="146"/>
      <c r="C59" s="373" t="s">
        <v>32</v>
      </c>
      <c r="D59" s="457">
        <v>5346</v>
      </c>
      <c r="E59" s="330">
        <v>11.8903</v>
      </c>
      <c r="F59" s="330">
        <v>1276.1391000000001</v>
      </c>
      <c r="G59" s="459">
        <f>D59-F59-F60</f>
        <v>2680.2242999999999</v>
      </c>
      <c r="H59" s="381">
        <v>1533.4106999999999</v>
      </c>
      <c r="I59" s="161"/>
      <c r="J59" s="161"/>
      <c r="K59" s="188"/>
      <c r="L59" s="106"/>
      <c r="M59" s="106"/>
    </row>
    <row r="60" spans="2:13" ht="14.1" customHeight="1" x14ac:dyDescent="0.3">
      <c r="B60" s="146"/>
      <c r="C60" s="147" t="s">
        <v>29</v>
      </c>
      <c r="D60" s="458"/>
      <c r="E60" s="419"/>
      <c r="F60" s="419">
        <v>1389.6366</v>
      </c>
      <c r="G60" s="460"/>
      <c r="H60" s="350">
        <v>1281.1052999999999</v>
      </c>
      <c r="I60" s="161"/>
      <c r="J60" s="161"/>
      <c r="K60" s="188"/>
      <c r="L60" s="106"/>
      <c r="M60" s="106"/>
    </row>
    <row r="61" spans="2:13" ht="14.1" customHeight="1" thickBot="1" x14ac:dyDescent="0.35">
      <c r="B61" s="146"/>
      <c r="C61" s="148" t="s">
        <v>75</v>
      </c>
      <c r="D61" s="410">
        <v>200</v>
      </c>
      <c r="E61" s="420">
        <v>5.5E-2</v>
      </c>
      <c r="F61" s="420">
        <v>74.332999999999998</v>
      </c>
      <c r="G61" s="390">
        <f>D61-F61</f>
        <v>125.667</v>
      </c>
      <c r="H61" s="301">
        <v>60.5364</v>
      </c>
      <c r="I61" s="161"/>
      <c r="J61" s="161"/>
      <c r="K61" s="188"/>
      <c r="L61" s="106"/>
      <c r="M61" s="106"/>
    </row>
    <row r="62" spans="2:13" s="98" customFormat="1" ht="15.6" customHeight="1" x14ac:dyDescent="0.3">
      <c r="B62" s="162"/>
      <c r="C62" s="373" t="s">
        <v>122</v>
      </c>
      <c r="D62" s="232">
        <v>8019</v>
      </c>
      <c r="E62" s="349">
        <f>SUM(E63:E65)</f>
        <v>8.9054000000000002</v>
      </c>
      <c r="F62" s="349">
        <f>F63+F64+F65</f>
        <v>7639.2709999999997</v>
      </c>
      <c r="G62" s="349">
        <f>D62-F62</f>
        <v>379.72900000000027</v>
      </c>
      <c r="H62" s="351">
        <f>H63+H64+H65</f>
        <v>7573.4675999999999</v>
      </c>
      <c r="I62" s="163"/>
      <c r="J62" s="163"/>
      <c r="K62" s="188"/>
      <c r="L62" s="106"/>
      <c r="M62" s="106"/>
    </row>
    <row r="63" spans="2:13" s="22" customFormat="1" ht="14.1" customHeight="1" x14ac:dyDescent="0.3">
      <c r="B63" s="149"/>
      <c r="C63" s="150" t="s">
        <v>33</v>
      </c>
      <c r="D63" s="240"/>
      <c r="E63" s="229">
        <v>2.8794</v>
      </c>
      <c r="F63" s="229">
        <v>3363.1869999999999</v>
      </c>
      <c r="G63" s="229"/>
      <c r="H63" s="361">
        <v>3452.2255</v>
      </c>
      <c r="I63" s="151"/>
      <c r="J63" s="151"/>
      <c r="K63" s="188"/>
      <c r="L63" s="106"/>
      <c r="M63" s="106"/>
    </row>
    <row r="64" spans="2:13" s="22" customFormat="1" ht="14.1" customHeight="1" x14ac:dyDescent="0.3">
      <c r="B64" s="149"/>
      <c r="C64" s="150" t="s">
        <v>34</v>
      </c>
      <c r="D64" s="240"/>
      <c r="E64" s="229">
        <v>3.375</v>
      </c>
      <c r="F64" s="229">
        <v>2887.3319000000001</v>
      </c>
      <c r="G64" s="229"/>
      <c r="H64" s="361">
        <v>2850.9971999999998</v>
      </c>
      <c r="I64" s="176"/>
      <c r="J64" s="176"/>
      <c r="K64" s="188"/>
      <c r="L64" s="106"/>
      <c r="M64" s="106"/>
    </row>
    <row r="65" spans="2:13" s="22" customFormat="1" ht="14.1" customHeight="1" thickBot="1" x14ac:dyDescent="0.35">
      <c r="B65" s="149"/>
      <c r="C65" s="415" t="s">
        <v>35</v>
      </c>
      <c r="D65" s="241"/>
      <c r="E65" s="413">
        <v>2.6509999999999998</v>
      </c>
      <c r="F65" s="413">
        <v>1388.7520999999999</v>
      </c>
      <c r="G65" s="413"/>
      <c r="H65" s="382">
        <v>1270.2448999999999</v>
      </c>
      <c r="I65" s="176"/>
      <c r="J65" s="176"/>
      <c r="K65" s="188"/>
      <c r="L65" s="106"/>
      <c r="M65" s="106"/>
    </row>
    <row r="66" spans="2:13" ht="14.1" customHeight="1" thickBot="1" x14ac:dyDescent="0.35">
      <c r="B66" s="120"/>
      <c r="C66" s="414" t="s">
        <v>36</v>
      </c>
      <c r="D66" s="296">
        <v>190</v>
      </c>
      <c r="E66" s="384"/>
      <c r="F66" s="384">
        <v>50.3733</v>
      </c>
      <c r="G66" s="384">
        <f>D66-F66</f>
        <v>139.6267</v>
      </c>
      <c r="H66" s="301">
        <v>0.75219999999999998</v>
      </c>
      <c r="I66" s="157"/>
      <c r="J66" s="157"/>
      <c r="K66" s="188"/>
      <c r="L66" s="106"/>
      <c r="M66" s="106"/>
    </row>
    <row r="67" spans="2:13" ht="14.1" customHeight="1" thickBot="1" x14ac:dyDescent="0.35">
      <c r="B67" s="120"/>
      <c r="C67" s="152" t="s">
        <v>14</v>
      </c>
      <c r="D67" s="224"/>
      <c r="E67" s="383"/>
      <c r="F67" s="383">
        <v>3.5999999999999999E-3</v>
      </c>
      <c r="G67" s="383"/>
      <c r="H67" s="297">
        <v>60.478000000000002</v>
      </c>
      <c r="I67" s="157"/>
      <c r="J67" s="157"/>
      <c r="K67" s="188"/>
      <c r="L67" s="106"/>
      <c r="M67" s="106"/>
    </row>
    <row r="68" spans="2:13" s="3" customFormat="1" ht="16.5" customHeight="1" thickBot="1" x14ac:dyDescent="0.35">
      <c r="B68" s="118"/>
      <c r="C68" s="180" t="s">
        <v>9</v>
      </c>
      <c r="D68" s="187">
        <f>SUM(D59:D67)</f>
        <v>13755</v>
      </c>
      <c r="E68" s="200">
        <f>E59+E60+E61+E62+E66+E67</f>
        <v>20.8507</v>
      </c>
      <c r="F68" s="200">
        <f>F59+F60+F61+F62+F66+F67</f>
        <v>10429.756599999999</v>
      </c>
      <c r="G68" s="200">
        <f>G59+G60+G61+G62+G66+G67</f>
        <v>3325.2469999999998</v>
      </c>
      <c r="H68" s="208">
        <f>H59+H60+H61+H62+H66+H67</f>
        <v>10509.7502</v>
      </c>
      <c r="I68" s="173"/>
      <c r="J68" s="173"/>
      <c r="K68" s="188"/>
      <c r="L68" s="106"/>
      <c r="M68" s="106"/>
    </row>
    <row r="69" spans="2:13" s="3" customFormat="1" ht="19.2" customHeight="1" thickBot="1" x14ac:dyDescent="0.35">
      <c r="B69" s="158"/>
      <c r="C69" s="455" t="s">
        <v>123</v>
      </c>
      <c r="D69" s="455"/>
      <c r="E69" s="455"/>
      <c r="F69" s="222"/>
      <c r="G69" s="154"/>
      <c r="H69" s="175"/>
      <c r="I69" s="159"/>
      <c r="J69" s="159"/>
      <c r="K69" s="160"/>
      <c r="L69" s="4"/>
      <c r="M69" s="4"/>
    </row>
    <row r="70" spans="2:13" ht="12" customHeight="1" thickTop="1" x14ac:dyDescent="0.3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3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3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5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3">
      <c r="B74" s="443" t="s">
        <v>1</v>
      </c>
      <c r="C74" s="444"/>
      <c r="D74" s="444"/>
      <c r="E74" s="444"/>
      <c r="F74" s="444"/>
      <c r="G74" s="444"/>
      <c r="H74" s="444"/>
      <c r="I74" s="444"/>
      <c r="J74" s="444"/>
      <c r="K74" s="445"/>
      <c r="L74" s="205"/>
      <c r="M74" s="205"/>
    </row>
    <row r="75" spans="2:13" ht="4.5" customHeight="1" thickBot="1" x14ac:dyDescent="0.35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5">
      <c r="B76" s="118"/>
      <c r="C76" s="446" t="s">
        <v>2</v>
      </c>
      <c r="D76" s="447"/>
      <c r="E76" s="446" t="s">
        <v>20</v>
      </c>
      <c r="F76" s="451"/>
      <c r="G76" s="446" t="s">
        <v>21</v>
      </c>
      <c r="H76" s="447"/>
      <c r="I76" s="157"/>
      <c r="J76" s="157"/>
      <c r="K76" s="116"/>
      <c r="L76" s="137"/>
      <c r="M76" s="137"/>
    </row>
    <row r="77" spans="2:13" ht="14.4" x14ac:dyDescent="0.3">
      <c r="B77" s="248"/>
      <c r="C77" s="166" t="s">
        <v>27</v>
      </c>
      <c r="D77" s="170">
        <v>99230</v>
      </c>
      <c r="E77" s="249" t="s">
        <v>5</v>
      </c>
      <c r="F77" s="242">
        <v>37797</v>
      </c>
      <c r="G77" s="250" t="s">
        <v>25</v>
      </c>
      <c r="H77" s="242">
        <v>11101</v>
      </c>
      <c r="I77" s="167"/>
      <c r="J77" s="167"/>
      <c r="K77" s="251"/>
      <c r="L77" s="292"/>
      <c r="M77" s="137"/>
    </row>
    <row r="78" spans="2:13" ht="14.4" x14ac:dyDescent="0.3">
      <c r="B78" s="248"/>
      <c r="C78" s="166" t="s">
        <v>3</v>
      </c>
      <c r="D78" s="170">
        <v>90230</v>
      </c>
      <c r="E78" s="252" t="s">
        <v>6</v>
      </c>
      <c r="F78" s="170">
        <v>61670</v>
      </c>
      <c r="G78" s="250" t="s">
        <v>57</v>
      </c>
      <c r="H78" s="170">
        <v>45636</v>
      </c>
      <c r="I78" s="167"/>
      <c r="J78" s="167"/>
      <c r="K78" s="251"/>
      <c r="L78" s="292"/>
      <c r="M78" s="137"/>
    </row>
    <row r="79" spans="2:13" ht="16.8" thickBot="1" x14ac:dyDescent="0.35">
      <c r="B79" s="248"/>
      <c r="C79" s="166" t="s">
        <v>103</v>
      </c>
      <c r="D79" s="170">
        <v>12845</v>
      </c>
      <c r="E79" s="166" t="s">
        <v>102</v>
      </c>
      <c r="F79" s="170">
        <v>2138</v>
      </c>
      <c r="G79" s="250" t="s">
        <v>58</v>
      </c>
      <c r="H79" s="170">
        <v>4933</v>
      </c>
      <c r="I79" s="167"/>
      <c r="J79" s="167"/>
      <c r="K79" s="251"/>
      <c r="L79" s="292"/>
      <c r="M79" s="137"/>
    </row>
    <row r="80" spans="2:13" ht="14.1" customHeight="1" thickBot="1" x14ac:dyDescent="0.35">
      <c r="B80" s="248"/>
      <c r="C80" s="122" t="s">
        <v>31</v>
      </c>
      <c r="D80" s="171">
        <f>SUM(D77:D79)</f>
        <v>202305</v>
      </c>
      <c r="E80" s="122" t="s">
        <v>7</v>
      </c>
      <c r="F80" s="171">
        <f>SUM(F77:F79)</f>
        <v>101605</v>
      </c>
      <c r="G80" s="122" t="s">
        <v>6</v>
      </c>
      <c r="H80" s="171">
        <f>SUM(H77:H79)</f>
        <v>61670</v>
      </c>
      <c r="I80" s="167"/>
      <c r="J80" s="167"/>
      <c r="K80" s="253"/>
      <c r="L80" s="256"/>
      <c r="M80" s="119"/>
    </row>
    <row r="81" spans="1:13" ht="12" customHeight="1" x14ac:dyDescent="0.3">
      <c r="B81" s="248"/>
      <c r="C81" s="391" t="s">
        <v>106</v>
      </c>
      <c r="D81" s="201"/>
      <c r="E81" s="201"/>
      <c r="F81" s="201"/>
      <c r="G81" s="201"/>
      <c r="H81" s="201"/>
      <c r="I81" s="255"/>
      <c r="J81" s="256"/>
      <c r="K81" s="253"/>
      <c r="L81" s="256"/>
      <c r="M81" s="119"/>
    </row>
    <row r="82" spans="1:13" ht="14.25" customHeight="1" x14ac:dyDescent="0.3">
      <c r="B82" s="248"/>
      <c r="C82" s="456" t="s">
        <v>107</v>
      </c>
      <c r="D82" s="456"/>
      <c r="E82" s="456"/>
      <c r="F82" s="456"/>
      <c r="G82" s="456"/>
      <c r="H82" s="456"/>
      <c r="I82" s="255"/>
      <c r="J82" s="256"/>
      <c r="K82" s="253"/>
      <c r="L82" s="256"/>
      <c r="M82" s="119"/>
    </row>
    <row r="83" spans="1:13" ht="6" customHeight="1" thickBot="1" x14ac:dyDescent="0.35">
      <c r="B83" s="248"/>
      <c r="C83" s="456"/>
      <c r="D83" s="456"/>
      <c r="E83" s="456"/>
      <c r="F83" s="456"/>
      <c r="G83" s="456"/>
      <c r="H83" s="456"/>
      <c r="I83" s="256"/>
      <c r="J83" s="256"/>
      <c r="K83" s="253"/>
      <c r="L83" s="256"/>
      <c r="M83" s="119"/>
    </row>
    <row r="84" spans="1:13" ht="14.1" customHeight="1" x14ac:dyDescent="0.3">
      <c r="B84" s="452" t="s">
        <v>8</v>
      </c>
      <c r="C84" s="453"/>
      <c r="D84" s="453"/>
      <c r="E84" s="453"/>
      <c r="F84" s="453"/>
      <c r="G84" s="453"/>
      <c r="H84" s="453"/>
      <c r="I84" s="453"/>
      <c r="J84" s="453"/>
      <c r="K84" s="454"/>
      <c r="L84" s="293"/>
      <c r="M84" s="205"/>
    </row>
    <row r="85" spans="1:13" ht="5.25" customHeight="1" thickBot="1" x14ac:dyDescent="0.35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5">
      <c r="A86" s="121"/>
      <c r="B86" s="119"/>
      <c r="C86" s="179" t="s">
        <v>19</v>
      </c>
      <c r="D86" s="327" t="s">
        <v>76</v>
      </c>
      <c r="E86" s="323" t="s">
        <v>73</v>
      </c>
      <c r="F86" s="323" t="str">
        <f>F20</f>
        <v>LANDET KVANTUM UKE 36</v>
      </c>
      <c r="G86" s="323" t="str">
        <f>G20</f>
        <v>LANDET KVANTUM T.O.M UKE 36</v>
      </c>
      <c r="H86" s="194" t="str">
        <f>I20</f>
        <v>RESTKVOTER</v>
      </c>
      <c r="I86" s="195" t="str">
        <f>J20</f>
        <v>LANDET KVANTUM T.O.M. UKE 36 2017</v>
      </c>
      <c r="J86" s="119"/>
      <c r="K86" s="10"/>
      <c r="L86" s="119"/>
      <c r="M86" s="119"/>
    </row>
    <row r="87" spans="1:13" ht="14.1" customHeight="1" x14ac:dyDescent="0.3">
      <c r="A87" s="121"/>
      <c r="B87" s="119"/>
      <c r="C87" s="345" t="s">
        <v>16</v>
      </c>
      <c r="D87" s="314">
        <f>D89+D88</f>
        <v>37797</v>
      </c>
      <c r="E87" s="330">
        <f>E89+E88</f>
        <v>37875</v>
      </c>
      <c r="F87" s="330">
        <f>F89+F88</f>
        <v>64.630400000000009</v>
      </c>
      <c r="G87" s="330">
        <f>G88+G89</f>
        <v>31173.5376</v>
      </c>
      <c r="H87" s="330">
        <f>H88+H89</f>
        <v>6701.4623999999985</v>
      </c>
      <c r="I87" s="331">
        <f>I88+I89</f>
        <v>45130.852299999999</v>
      </c>
      <c r="J87" s="157"/>
      <c r="K87" s="129"/>
      <c r="L87" s="157"/>
      <c r="M87" s="157"/>
    </row>
    <row r="88" spans="1:13" ht="14.1" customHeight="1" x14ac:dyDescent="0.3">
      <c r="A88" s="121"/>
      <c r="B88" s="119"/>
      <c r="C88" s="260" t="s">
        <v>12</v>
      </c>
      <c r="D88" s="315">
        <v>37047</v>
      </c>
      <c r="E88" s="332">
        <v>37125</v>
      </c>
      <c r="F88" s="332">
        <v>64.360200000000006</v>
      </c>
      <c r="G88" s="332">
        <v>30650.646700000001</v>
      </c>
      <c r="H88" s="332">
        <f>E88-G88</f>
        <v>6474.3532999999989</v>
      </c>
      <c r="I88" s="333">
        <v>44873.866199999997</v>
      </c>
      <c r="J88" s="157"/>
      <c r="K88" s="129"/>
      <c r="L88" s="157"/>
      <c r="M88" s="157"/>
    </row>
    <row r="89" spans="1:13" ht="15" thickBot="1" x14ac:dyDescent="0.35">
      <c r="A89" s="121"/>
      <c r="B89" s="119"/>
      <c r="C89" s="346" t="s">
        <v>11</v>
      </c>
      <c r="D89" s="326">
        <v>750</v>
      </c>
      <c r="E89" s="334">
        <v>750</v>
      </c>
      <c r="F89" s="334">
        <v>0.2702</v>
      </c>
      <c r="G89" s="334">
        <v>522.89089999999999</v>
      </c>
      <c r="H89" s="334">
        <f>E89-G89</f>
        <v>227.10910000000001</v>
      </c>
      <c r="I89" s="335">
        <v>256.98610000000002</v>
      </c>
      <c r="J89" s="157"/>
      <c r="K89" s="129"/>
      <c r="L89" s="157"/>
      <c r="M89" s="157"/>
    </row>
    <row r="90" spans="1:13" ht="14.1" customHeight="1" x14ac:dyDescent="0.3">
      <c r="A90" s="121"/>
      <c r="B90" s="4"/>
      <c r="C90" s="259" t="s">
        <v>17</v>
      </c>
      <c r="D90" s="314">
        <f t="shared" ref="D90:I90" si="1">D91+D96+D97</f>
        <v>63185</v>
      </c>
      <c r="E90" s="330">
        <f t="shared" si="1"/>
        <v>74063</v>
      </c>
      <c r="F90" s="330">
        <f t="shared" si="1"/>
        <v>617.58390000000009</v>
      </c>
      <c r="G90" s="330">
        <f t="shared" si="1"/>
        <v>37210.046999999999</v>
      </c>
      <c r="H90" s="330">
        <f>H91+H96+H97</f>
        <v>36852.953000000001</v>
      </c>
      <c r="I90" s="331">
        <f t="shared" si="1"/>
        <v>42430.832199999997</v>
      </c>
      <c r="J90" s="157"/>
      <c r="K90" s="129"/>
      <c r="L90" s="157"/>
      <c r="M90" s="157"/>
    </row>
    <row r="91" spans="1:13" ht="15.75" customHeight="1" x14ac:dyDescent="0.3">
      <c r="A91" s="121"/>
      <c r="B91" s="39"/>
      <c r="C91" s="266" t="s">
        <v>91</v>
      </c>
      <c r="D91" s="316">
        <f t="shared" ref="D91:I91" si="2">D92+D93+D94+D95</f>
        <v>47151</v>
      </c>
      <c r="E91" s="336">
        <f t="shared" si="2"/>
        <v>56854</v>
      </c>
      <c r="F91" s="336">
        <f t="shared" si="2"/>
        <v>584.23160000000007</v>
      </c>
      <c r="G91" s="336">
        <f t="shared" si="2"/>
        <v>27957.2817</v>
      </c>
      <c r="H91" s="336">
        <f>H92+H93+H94+H95</f>
        <v>28896.7183</v>
      </c>
      <c r="I91" s="337">
        <f t="shared" si="2"/>
        <v>30623.537</v>
      </c>
      <c r="J91" s="157"/>
      <c r="K91" s="129"/>
      <c r="L91" s="157"/>
      <c r="M91" s="157"/>
    </row>
    <row r="92" spans="1:13" ht="14.1" customHeight="1" x14ac:dyDescent="0.3">
      <c r="A92" s="116"/>
      <c r="B92" s="137"/>
      <c r="C92" s="265" t="s">
        <v>22</v>
      </c>
      <c r="D92" s="317">
        <v>13457</v>
      </c>
      <c r="E92" s="338">
        <v>16514</v>
      </c>
      <c r="F92" s="338">
        <v>128.02520000000001</v>
      </c>
      <c r="G92" s="338">
        <v>5764.0967000000001</v>
      </c>
      <c r="H92" s="338">
        <f t="shared" ref="H92:H100" si="3">E92-G92</f>
        <v>10749.9033</v>
      </c>
      <c r="I92" s="339">
        <v>4991.4576999999999</v>
      </c>
      <c r="J92" s="157"/>
      <c r="K92" s="129"/>
      <c r="L92" s="157"/>
      <c r="M92" s="157"/>
    </row>
    <row r="93" spans="1:13" ht="14.1" customHeight="1" x14ac:dyDescent="0.3">
      <c r="A93" s="116"/>
      <c r="B93" s="137"/>
      <c r="C93" s="265" t="s">
        <v>23</v>
      </c>
      <c r="D93" s="317">
        <v>12792</v>
      </c>
      <c r="E93" s="338">
        <v>15627</v>
      </c>
      <c r="F93" s="338">
        <v>95.300200000000004</v>
      </c>
      <c r="G93" s="338">
        <v>8450.4033999999992</v>
      </c>
      <c r="H93" s="338">
        <f t="shared" si="3"/>
        <v>7176.5966000000008</v>
      </c>
      <c r="I93" s="339">
        <v>7736.4273000000003</v>
      </c>
      <c r="J93" s="157"/>
      <c r="K93" s="129"/>
      <c r="L93" s="157"/>
      <c r="M93" s="157"/>
    </row>
    <row r="94" spans="1:13" ht="14.1" customHeight="1" x14ac:dyDescent="0.3">
      <c r="A94" s="116"/>
      <c r="B94" s="137"/>
      <c r="C94" s="265" t="s">
        <v>24</v>
      </c>
      <c r="D94" s="317">
        <v>13463</v>
      </c>
      <c r="E94" s="338">
        <v>16606</v>
      </c>
      <c r="F94" s="338">
        <v>159.66679999999999</v>
      </c>
      <c r="G94" s="338">
        <v>7894.8501999999999</v>
      </c>
      <c r="H94" s="338">
        <f t="shared" si="3"/>
        <v>8711.1497999999992</v>
      </c>
      <c r="I94" s="339">
        <v>10343.500099999999</v>
      </c>
      <c r="J94" s="157"/>
      <c r="K94" s="129"/>
      <c r="L94" s="157"/>
      <c r="M94" s="157"/>
    </row>
    <row r="95" spans="1:13" ht="14.1" customHeight="1" x14ac:dyDescent="0.3">
      <c r="A95" s="116"/>
      <c r="B95" s="137"/>
      <c r="C95" s="265" t="s">
        <v>92</v>
      </c>
      <c r="D95" s="317">
        <v>7439</v>
      </c>
      <c r="E95" s="338">
        <v>8107</v>
      </c>
      <c r="F95" s="338">
        <v>201.23939999999999</v>
      </c>
      <c r="G95" s="338">
        <v>5847.9314000000004</v>
      </c>
      <c r="H95" s="338">
        <f t="shared" si="3"/>
        <v>2259.0685999999996</v>
      </c>
      <c r="I95" s="339">
        <v>7552.1518999999998</v>
      </c>
      <c r="J95" s="157"/>
      <c r="K95" s="129"/>
      <c r="L95" s="157"/>
      <c r="M95" s="157"/>
    </row>
    <row r="96" spans="1:13" ht="14.1" customHeight="1" x14ac:dyDescent="0.3">
      <c r="A96" s="116"/>
      <c r="B96" s="137"/>
      <c r="C96" s="266" t="s">
        <v>29</v>
      </c>
      <c r="D96" s="316">
        <v>11101</v>
      </c>
      <c r="E96" s="336">
        <v>11124</v>
      </c>
      <c r="F96" s="336"/>
      <c r="G96" s="336">
        <v>7779.7187999999996</v>
      </c>
      <c r="H96" s="336">
        <f t="shared" si="3"/>
        <v>3344.2812000000004</v>
      </c>
      <c r="I96" s="337">
        <v>10253.328299999999</v>
      </c>
      <c r="J96" s="157"/>
      <c r="K96" s="129"/>
      <c r="L96" s="157"/>
      <c r="M96" s="157"/>
    </row>
    <row r="97" spans="1:13" ht="14.1" customHeight="1" thickBot="1" x14ac:dyDescent="0.35">
      <c r="A97" s="121"/>
      <c r="B97" s="39"/>
      <c r="C97" s="267" t="s">
        <v>89</v>
      </c>
      <c r="D97" s="324">
        <v>4933</v>
      </c>
      <c r="E97" s="347">
        <v>6085</v>
      </c>
      <c r="F97" s="347">
        <v>33.3523</v>
      </c>
      <c r="G97" s="347">
        <v>1473.0464999999999</v>
      </c>
      <c r="H97" s="347">
        <f t="shared" si="3"/>
        <v>4611.9534999999996</v>
      </c>
      <c r="I97" s="348">
        <v>1553.9668999999999</v>
      </c>
      <c r="J97" s="157"/>
      <c r="K97" s="129"/>
      <c r="L97" s="157"/>
      <c r="M97" s="157"/>
    </row>
    <row r="98" spans="1:13" ht="15" thickBot="1" x14ac:dyDescent="0.35">
      <c r="A98" s="121"/>
      <c r="B98" s="39"/>
      <c r="C98" s="174" t="s">
        <v>13</v>
      </c>
      <c r="D98" s="389">
        <v>323</v>
      </c>
      <c r="E98" s="343">
        <v>323</v>
      </c>
      <c r="F98" s="343">
        <v>1.52E-2</v>
      </c>
      <c r="G98" s="343">
        <v>12.751300000000001</v>
      </c>
      <c r="H98" s="343">
        <f t="shared" si="3"/>
        <v>310.24869999999999</v>
      </c>
      <c r="I98" s="344">
        <v>25.512599999999999</v>
      </c>
      <c r="J98" s="157"/>
      <c r="K98" s="129"/>
      <c r="L98" s="157"/>
      <c r="M98" s="157"/>
    </row>
    <row r="99" spans="1:13" ht="16.8" thickBot="1" x14ac:dyDescent="0.35">
      <c r="A99" s="121"/>
      <c r="B99" s="119"/>
      <c r="C99" s="174" t="s">
        <v>62</v>
      </c>
      <c r="D99" s="319">
        <v>300</v>
      </c>
      <c r="E99" s="320">
        <v>300</v>
      </c>
      <c r="F99" s="320">
        <v>7.3800000000000004E-2</v>
      </c>
      <c r="G99" s="320">
        <v>300</v>
      </c>
      <c r="H99" s="320">
        <f t="shared" si="3"/>
        <v>0</v>
      </c>
      <c r="I99" s="325">
        <v>300</v>
      </c>
      <c r="J99" s="157"/>
      <c r="K99" s="129"/>
      <c r="L99" s="157"/>
      <c r="M99" s="157"/>
    </row>
    <row r="100" spans="1:13" ht="16.5" customHeight="1" thickBot="1" x14ac:dyDescent="0.35">
      <c r="A100" s="121"/>
      <c r="B100" s="119"/>
      <c r="C100" s="258" t="s">
        <v>14</v>
      </c>
      <c r="D100" s="319"/>
      <c r="E100" s="320"/>
      <c r="F100" s="320">
        <v>1</v>
      </c>
      <c r="G100" s="320">
        <v>115</v>
      </c>
      <c r="H100" s="320">
        <f t="shared" si="3"/>
        <v>-115</v>
      </c>
      <c r="I100" s="325">
        <v>83</v>
      </c>
      <c r="J100" s="157"/>
      <c r="K100" s="129"/>
      <c r="L100" s="157"/>
      <c r="M100" s="157"/>
    </row>
    <row r="101" spans="1:13" ht="16.2" thickBot="1" x14ac:dyDescent="0.35">
      <c r="A101" s="121"/>
      <c r="B101" s="119"/>
      <c r="C101" s="180" t="s">
        <v>9</v>
      </c>
      <c r="D101" s="321">
        <f t="shared" ref="D101:G101" si="4">D87+D90+D98+D99+D100</f>
        <v>101605</v>
      </c>
      <c r="E101" s="223">
        <f>E87+E90+E98+E99+E100</f>
        <v>112561</v>
      </c>
      <c r="F101" s="223">
        <f t="shared" si="4"/>
        <v>683.30330000000015</v>
      </c>
      <c r="G101" s="223">
        <f t="shared" si="4"/>
        <v>68811.335900000005</v>
      </c>
      <c r="H101" s="223">
        <f>H87+H90+H98+H99+H100</f>
        <v>43749.664099999995</v>
      </c>
      <c r="I101" s="197">
        <f>I87+I90+I98+I99+I100</f>
        <v>87970.197100000005</v>
      </c>
      <c r="J101" s="157"/>
      <c r="K101" s="129"/>
      <c r="L101" s="157"/>
      <c r="M101" s="157"/>
    </row>
    <row r="102" spans="1:13" ht="14.4" x14ac:dyDescent="0.3">
      <c r="A102" s="121"/>
      <c r="B102" s="119"/>
      <c r="C102" s="124" t="s">
        <v>108</v>
      </c>
      <c r="D102" s="181"/>
      <c r="E102" s="181"/>
      <c r="F102" s="182"/>
      <c r="G102" s="182"/>
      <c r="H102" s="183"/>
      <c r="I102" s="164"/>
      <c r="J102" s="157"/>
      <c r="K102" s="129"/>
      <c r="L102" s="157"/>
      <c r="M102" s="157"/>
    </row>
    <row r="103" spans="1:13" ht="13.5" customHeight="1" x14ac:dyDescent="0.3">
      <c r="B103" s="13"/>
      <c r="C103" s="202" t="s">
        <v>121</v>
      </c>
      <c r="D103" s="132"/>
      <c r="E103" s="132"/>
      <c r="F103" s="172"/>
      <c r="G103" s="172"/>
      <c r="H103" s="164"/>
      <c r="I103" s="164"/>
      <c r="J103" s="164"/>
      <c r="K103" s="15"/>
      <c r="L103" s="124"/>
      <c r="M103" s="124"/>
    </row>
    <row r="104" spans="1:13" ht="15" customHeight="1" thickBot="1" x14ac:dyDescent="0.35">
      <c r="B104" s="24"/>
      <c r="C104" s="203"/>
      <c r="D104" s="203"/>
      <c r="E104" s="203"/>
      <c r="F104" s="203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3">
      <c r="B107" s="443" t="s">
        <v>1</v>
      </c>
      <c r="C107" s="444"/>
      <c r="D107" s="444"/>
      <c r="E107" s="444"/>
      <c r="F107" s="444"/>
      <c r="G107" s="444"/>
      <c r="H107" s="444"/>
      <c r="I107" s="444"/>
      <c r="J107" s="444"/>
      <c r="K107" s="445"/>
      <c r="L107" s="205"/>
      <c r="M107" s="205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46" t="s">
        <v>2</v>
      </c>
      <c r="D109" s="447"/>
      <c r="E109" s="446" t="s">
        <v>20</v>
      </c>
      <c r="F109" s="447"/>
      <c r="G109" s="446" t="s">
        <v>21</v>
      </c>
      <c r="H109" s="447"/>
      <c r="I109" s="38"/>
      <c r="J109" s="157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0">
        <v>156950</v>
      </c>
      <c r="E110" s="165" t="s">
        <v>5</v>
      </c>
      <c r="F110" s="242">
        <v>56818</v>
      </c>
      <c r="G110" s="166" t="s">
        <v>25</v>
      </c>
      <c r="H110" s="242">
        <v>6419</v>
      </c>
      <c r="I110" s="38"/>
      <c r="J110" s="157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0">
        <v>12000</v>
      </c>
      <c r="E111" s="166" t="s">
        <v>6</v>
      </c>
      <c r="F111" s="170">
        <v>58354</v>
      </c>
      <c r="G111" s="166" t="s">
        <v>57</v>
      </c>
      <c r="H111" s="170">
        <v>43765</v>
      </c>
      <c r="I111" s="38"/>
      <c r="J111" s="157"/>
      <c r="K111" s="10"/>
      <c r="L111" s="119"/>
      <c r="M111" s="119"/>
    </row>
    <row r="112" spans="1:13" ht="14.1" customHeight="1" x14ac:dyDescent="0.3">
      <c r="B112" s="120"/>
      <c r="C112" s="44" t="s">
        <v>97</v>
      </c>
      <c r="D112" s="170">
        <v>3550</v>
      </c>
      <c r="E112" s="166" t="s">
        <v>38</v>
      </c>
      <c r="F112" s="170">
        <v>38390</v>
      </c>
      <c r="G112" s="166" t="s">
        <v>58</v>
      </c>
      <c r="H112" s="170">
        <v>8170</v>
      </c>
      <c r="I112" s="157"/>
      <c r="J112" s="157"/>
      <c r="K112" s="121"/>
      <c r="L112" s="119"/>
      <c r="M112" s="119"/>
    </row>
    <row r="113" spans="2:13" ht="14.1" customHeight="1" thickBot="1" x14ac:dyDescent="0.35">
      <c r="B113" s="43"/>
      <c r="C113" s="392"/>
      <c r="D113" s="393"/>
      <c r="E113" s="393" t="s">
        <v>88</v>
      </c>
      <c r="F113" s="170">
        <v>3388</v>
      </c>
      <c r="G113" s="11"/>
      <c r="H113" s="392"/>
      <c r="I113" s="38"/>
      <c r="J113" s="157"/>
      <c r="K113" s="10"/>
      <c r="L113" s="119"/>
      <c r="M113" s="119"/>
    </row>
    <row r="114" spans="2:13" ht="14.1" customHeight="1" thickBot="1" x14ac:dyDescent="0.35">
      <c r="B114" s="9"/>
      <c r="C114" s="12" t="s">
        <v>31</v>
      </c>
      <c r="D114" s="171">
        <f>SUM(D110:D112)</f>
        <v>172500</v>
      </c>
      <c r="E114" s="394" t="s">
        <v>7</v>
      </c>
      <c r="F114" s="171">
        <f>SUM(F110:F113)</f>
        <v>156950</v>
      </c>
      <c r="G114" s="122" t="s">
        <v>6</v>
      </c>
      <c r="H114" s="395">
        <f>SUM(H110:H112)</f>
        <v>58354</v>
      </c>
      <c r="I114" s="38"/>
      <c r="J114" s="157"/>
      <c r="K114" s="10"/>
      <c r="L114" s="119"/>
      <c r="M114" s="119"/>
    </row>
    <row r="115" spans="2:13" s="16" customFormat="1" ht="13.95" customHeight="1" x14ac:dyDescent="0.3">
      <c r="B115" s="13"/>
      <c r="C115" s="124" t="s">
        <v>85</v>
      </c>
      <c r="D115" s="169"/>
      <c r="E115" s="169"/>
      <c r="F115" s="169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5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3">
      <c r="B117" s="448" t="s">
        <v>8</v>
      </c>
      <c r="C117" s="449"/>
      <c r="D117" s="449"/>
      <c r="E117" s="449"/>
      <c r="F117" s="449"/>
      <c r="G117" s="449"/>
      <c r="H117" s="449"/>
      <c r="I117" s="449"/>
      <c r="J117" s="449"/>
      <c r="K117" s="450"/>
      <c r="L117" s="205"/>
      <c r="M117" s="205"/>
    </row>
    <row r="118" spans="2:13" ht="3.75" customHeight="1" thickBot="1" x14ac:dyDescent="0.35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5">
      <c r="B119" s="2"/>
      <c r="C119" s="218" t="s">
        <v>19</v>
      </c>
      <c r="D119" s="179" t="s">
        <v>76</v>
      </c>
      <c r="E119" s="327" t="s">
        <v>73</v>
      </c>
      <c r="F119" s="327" t="str">
        <f>F20</f>
        <v>LANDET KVANTUM UKE 36</v>
      </c>
      <c r="G119" s="327" t="str">
        <f>G20</f>
        <v>LANDET KVANTUM T.O.M UKE 36</v>
      </c>
      <c r="H119" s="194" t="str">
        <f>I20</f>
        <v>RESTKVOTER</v>
      </c>
      <c r="I119" s="195" t="str">
        <f>J20</f>
        <v>LANDET KVANTUM T.O.M. UKE 36 2017</v>
      </c>
      <c r="J119" s="4"/>
      <c r="K119" s="1"/>
      <c r="L119" s="4"/>
      <c r="M119" s="4"/>
    </row>
    <row r="120" spans="2:13" s="71" customFormat="1" ht="14.1" customHeight="1" x14ac:dyDescent="0.3">
      <c r="B120" s="9"/>
      <c r="C120" s="259" t="s">
        <v>83</v>
      </c>
      <c r="D120" s="232">
        <f t="shared" ref="D120:I120" si="5">D121+D122+D123</f>
        <v>56818</v>
      </c>
      <c r="E120" s="421">
        <f t="shared" si="5"/>
        <v>60071</v>
      </c>
      <c r="F120" s="424">
        <f t="shared" si="5"/>
        <v>361.94649999999996</v>
      </c>
      <c r="G120" s="349">
        <f t="shared" si="5"/>
        <v>45666.343099999998</v>
      </c>
      <c r="H120" s="349">
        <f t="shared" si="5"/>
        <v>14404.6569</v>
      </c>
      <c r="I120" s="351">
        <f t="shared" si="5"/>
        <v>29487.6528</v>
      </c>
      <c r="J120" s="157"/>
      <c r="K120" s="129"/>
      <c r="L120" s="157"/>
      <c r="M120" s="157"/>
    </row>
    <row r="121" spans="2:13" ht="14.1" customHeight="1" x14ac:dyDescent="0.3">
      <c r="B121" s="9"/>
      <c r="C121" s="260" t="s">
        <v>12</v>
      </c>
      <c r="D121" s="244">
        <v>45454</v>
      </c>
      <c r="E121" s="374">
        <v>47834</v>
      </c>
      <c r="F121" s="423">
        <v>351.19099999999997</v>
      </c>
      <c r="G121" s="352">
        <v>38328.0599</v>
      </c>
      <c r="H121" s="352">
        <f>E121-G121</f>
        <v>9505.9400999999998</v>
      </c>
      <c r="I121" s="353">
        <v>25549.263500000001</v>
      </c>
      <c r="J121" s="157"/>
      <c r="K121" s="129"/>
      <c r="L121" s="157"/>
      <c r="M121" s="157"/>
    </row>
    <row r="122" spans="2:13" ht="14.1" customHeight="1" x14ac:dyDescent="0.3">
      <c r="B122" s="9"/>
      <c r="C122" s="260" t="s">
        <v>11</v>
      </c>
      <c r="D122" s="244">
        <v>10864</v>
      </c>
      <c r="E122" s="374">
        <v>11737</v>
      </c>
      <c r="F122" s="423">
        <v>10.7555</v>
      </c>
      <c r="G122" s="352">
        <v>7338.2831999999999</v>
      </c>
      <c r="H122" s="352">
        <f>E122-G122</f>
        <v>4398.7168000000001</v>
      </c>
      <c r="I122" s="353">
        <v>3938.3892999999998</v>
      </c>
      <c r="J122" s="157"/>
      <c r="K122" s="129"/>
      <c r="L122" s="157"/>
      <c r="M122" s="157"/>
    </row>
    <row r="123" spans="2:13" ht="15" thickBot="1" x14ac:dyDescent="0.35">
      <c r="B123" s="9"/>
      <c r="C123" s="261" t="s">
        <v>39</v>
      </c>
      <c r="D123" s="245">
        <v>500</v>
      </c>
      <c r="E123" s="422">
        <v>500</v>
      </c>
      <c r="F123" s="425"/>
      <c r="G123" s="354"/>
      <c r="H123" s="354">
        <f>E123-G123</f>
        <v>500</v>
      </c>
      <c r="I123" s="355"/>
      <c r="J123" s="157"/>
      <c r="K123" s="129"/>
      <c r="L123" s="157"/>
      <c r="M123" s="157"/>
    </row>
    <row r="124" spans="2:13" s="98" customFormat="1" ht="13.5" customHeight="1" thickBot="1" x14ac:dyDescent="0.35">
      <c r="B124" s="100"/>
      <c r="C124" s="262" t="s">
        <v>38</v>
      </c>
      <c r="D124" s="295">
        <v>38390</v>
      </c>
      <c r="E124" s="230">
        <v>37926</v>
      </c>
      <c r="F124" s="230">
        <v>1460.518</v>
      </c>
      <c r="G124" s="230">
        <v>30456.843799999999</v>
      </c>
      <c r="H124" s="298">
        <f>E124-G124</f>
        <v>7469.1562000000013</v>
      </c>
      <c r="I124" s="300">
        <v>31108.074700000001</v>
      </c>
      <c r="J124" s="101"/>
      <c r="K124" s="129"/>
      <c r="L124" s="157"/>
      <c r="M124" s="157"/>
    </row>
    <row r="125" spans="2:13" s="71" customFormat="1" ht="14.25" customHeight="1" thickBot="1" x14ac:dyDescent="0.35">
      <c r="B125" s="9"/>
      <c r="C125" s="263" t="s">
        <v>17</v>
      </c>
      <c r="D125" s="225">
        <f>D126+D131+D134</f>
        <v>59368</v>
      </c>
      <c r="E125" s="230">
        <f>E126+E131+E134</f>
        <v>61717</v>
      </c>
      <c r="F125" s="230">
        <f>F126+F131+F134</f>
        <v>1364.8822</v>
      </c>
      <c r="G125" s="230">
        <f>G134+G131+G126</f>
        <v>43749.227900000005</v>
      </c>
      <c r="H125" s="356">
        <f>H126+H131+H134</f>
        <v>17967.772100000002</v>
      </c>
      <c r="I125" s="357">
        <f>I126+I131+I134</f>
        <v>33035.589200000002</v>
      </c>
      <c r="J125" s="119"/>
      <c r="K125" s="129"/>
      <c r="L125" s="157"/>
      <c r="M125" s="157"/>
    </row>
    <row r="126" spans="2:13" ht="15.75" customHeight="1" x14ac:dyDescent="0.3">
      <c r="B126" s="2"/>
      <c r="C126" s="264" t="s">
        <v>101</v>
      </c>
      <c r="D126" s="378">
        <f>D127+D128+D129+D130</f>
        <v>44779</v>
      </c>
      <c r="E126" s="375">
        <f>E127+E128+E129+E130</f>
        <v>45672</v>
      </c>
      <c r="F126" s="375">
        <f>F127+F128+F129+F130</f>
        <v>1133.8746000000001</v>
      </c>
      <c r="G126" s="375">
        <f>G127+G128+G130+G129</f>
        <v>35064.880600000004</v>
      </c>
      <c r="H126" s="358">
        <f>H127+H128+H129+H130</f>
        <v>10607.1194</v>
      </c>
      <c r="I126" s="359">
        <f>I127+I128+I129+I130</f>
        <v>25232.144899999999</v>
      </c>
      <c r="J126" s="4"/>
      <c r="K126" s="129"/>
      <c r="L126" s="157"/>
      <c r="M126" s="157"/>
    </row>
    <row r="127" spans="2:13" s="22" customFormat="1" ht="14.1" customHeight="1" x14ac:dyDescent="0.3">
      <c r="B127" s="45"/>
      <c r="C127" s="265" t="s">
        <v>22</v>
      </c>
      <c r="D127" s="240">
        <f>12789</f>
        <v>12789</v>
      </c>
      <c r="E127" s="229">
        <v>14060</v>
      </c>
      <c r="F127" s="229">
        <v>160.6087</v>
      </c>
      <c r="G127" s="229">
        <v>5343.0419000000002</v>
      </c>
      <c r="H127" s="360">
        <f t="shared" ref="H127:H138" si="6">E127-G127</f>
        <v>8716.9580999999998</v>
      </c>
      <c r="I127" s="361">
        <v>4315.5178999999998</v>
      </c>
      <c r="J127" s="46"/>
      <c r="K127" s="129"/>
      <c r="L127" s="157"/>
      <c r="M127" s="157"/>
    </row>
    <row r="128" spans="2:13" s="22" customFormat="1" ht="14.1" customHeight="1" x14ac:dyDescent="0.3">
      <c r="B128" s="131"/>
      <c r="C128" s="265" t="s">
        <v>23</v>
      </c>
      <c r="D128" s="240">
        <v>11990</v>
      </c>
      <c r="E128" s="229">
        <v>13036</v>
      </c>
      <c r="F128" s="229">
        <v>239.53819999999999</v>
      </c>
      <c r="G128" s="229">
        <v>8406.1321000000007</v>
      </c>
      <c r="H128" s="360">
        <f t="shared" si="6"/>
        <v>4629.8678999999993</v>
      </c>
      <c r="I128" s="361">
        <v>6352.4629999999997</v>
      </c>
      <c r="J128" s="137"/>
      <c r="K128" s="129"/>
      <c r="L128" s="157"/>
      <c r="M128" s="157"/>
    </row>
    <row r="129" spans="2:13" s="22" customFormat="1" ht="14.1" customHeight="1" x14ac:dyDescent="0.3">
      <c r="B129" s="131"/>
      <c r="C129" s="265" t="s">
        <v>24</v>
      </c>
      <c r="D129" s="240">
        <v>11335</v>
      </c>
      <c r="E129" s="229">
        <v>10528</v>
      </c>
      <c r="F129" s="229">
        <v>235.93600000000001</v>
      </c>
      <c r="G129" s="229">
        <v>10403.7623</v>
      </c>
      <c r="H129" s="360">
        <f t="shared" si="6"/>
        <v>124.23769999999968</v>
      </c>
      <c r="I129" s="361">
        <v>7248.7869000000001</v>
      </c>
      <c r="J129" s="137"/>
      <c r="K129" s="129"/>
      <c r="L129" s="157"/>
      <c r="M129" s="157"/>
    </row>
    <row r="130" spans="2:13" s="22" customFormat="1" ht="14.1" customHeight="1" x14ac:dyDescent="0.3">
      <c r="B130" s="131"/>
      <c r="C130" s="265" t="s">
        <v>92</v>
      </c>
      <c r="D130" s="240">
        <v>8665</v>
      </c>
      <c r="E130" s="229">
        <v>8048</v>
      </c>
      <c r="F130" s="229">
        <v>497.79169999999999</v>
      </c>
      <c r="G130" s="229">
        <v>10911.944299999999</v>
      </c>
      <c r="H130" s="360">
        <f t="shared" si="6"/>
        <v>-2863.9442999999992</v>
      </c>
      <c r="I130" s="361">
        <v>7315.3770999999997</v>
      </c>
      <c r="J130" s="137"/>
      <c r="K130" s="129"/>
      <c r="L130" s="157"/>
      <c r="M130" s="157"/>
    </row>
    <row r="131" spans="2:13" s="23" customFormat="1" ht="14.1" customHeight="1" x14ac:dyDescent="0.3">
      <c r="B131" s="20"/>
      <c r="C131" s="266" t="s">
        <v>18</v>
      </c>
      <c r="D131" s="233">
        <f>D132+D133</f>
        <v>6419</v>
      </c>
      <c r="E131" s="376">
        <f>E132+E133</f>
        <v>7060</v>
      </c>
      <c r="F131" s="376"/>
      <c r="G131" s="376">
        <v>4447.9719999999998</v>
      </c>
      <c r="H131" s="362">
        <f t="shared" si="6"/>
        <v>2612.0280000000002</v>
      </c>
      <c r="I131" s="363">
        <v>3701.7930000000001</v>
      </c>
      <c r="J131" s="39"/>
      <c r="K131" s="129"/>
      <c r="L131" s="157"/>
      <c r="M131" s="157"/>
    </row>
    <row r="132" spans="2:13" ht="14.1" customHeight="1" x14ac:dyDescent="0.3">
      <c r="B132" s="9"/>
      <c r="C132" s="265" t="s">
        <v>40</v>
      </c>
      <c r="D132" s="240">
        <v>5919</v>
      </c>
      <c r="E132" s="229">
        <v>6560</v>
      </c>
      <c r="F132" s="229"/>
      <c r="G132" s="229">
        <v>4379.0824000000002</v>
      </c>
      <c r="H132" s="360">
        <f t="shared" si="6"/>
        <v>2180.9175999999998</v>
      </c>
      <c r="I132" s="361">
        <v>3656.7568999999999</v>
      </c>
      <c r="J132" s="119"/>
      <c r="K132" s="129"/>
      <c r="L132" s="157"/>
      <c r="M132" s="157"/>
    </row>
    <row r="133" spans="2:13" ht="14.1" customHeight="1" x14ac:dyDescent="0.3">
      <c r="B133" s="20"/>
      <c r="C133" s="265" t="s">
        <v>41</v>
      </c>
      <c r="D133" s="240">
        <v>500</v>
      </c>
      <c r="E133" s="229">
        <v>500</v>
      </c>
      <c r="F133" s="229">
        <f>F131-F132</f>
        <v>0</v>
      </c>
      <c r="G133" s="229">
        <f>G131-G132</f>
        <v>68.889599999999518</v>
      </c>
      <c r="H133" s="360">
        <f t="shared" si="6"/>
        <v>431.11040000000048</v>
      </c>
      <c r="I133" s="361">
        <f>I131-I132</f>
        <v>45.03610000000026</v>
      </c>
      <c r="J133" s="39"/>
      <c r="K133" s="129"/>
      <c r="L133" s="157"/>
      <c r="M133" s="157"/>
    </row>
    <row r="134" spans="2:13" ht="15" thickBot="1" x14ac:dyDescent="0.35">
      <c r="B134" s="9"/>
      <c r="C134" s="267" t="s">
        <v>89</v>
      </c>
      <c r="D134" s="257">
        <v>8170</v>
      </c>
      <c r="E134" s="377">
        <v>8985</v>
      </c>
      <c r="F134" s="377">
        <v>231.0076</v>
      </c>
      <c r="G134" s="377">
        <v>4236.3752999999997</v>
      </c>
      <c r="H134" s="364">
        <f t="shared" si="6"/>
        <v>4748.6247000000003</v>
      </c>
      <c r="I134" s="365">
        <v>4101.6513000000004</v>
      </c>
      <c r="J134" s="119"/>
      <c r="K134" s="129"/>
      <c r="L134" s="157"/>
      <c r="M134" s="157"/>
    </row>
    <row r="135" spans="2:13" s="71" customFormat="1" ht="15" thickBot="1" x14ac:dyDescent="0.35">
      <c r="B135" s="9"/>
      <c r="C135" s="263" t="s">
        <v>13</v>
      </c>
      <c r="D135" s="225">
        <v>124</v>
      </c>
      <c r="E135" s="230">
        <v>124</v>
      </c>
      <c r="F135" s="230">
        <v>0.53469999999999995</v>
      </c>
      <c r="G135" s="230">
        <v>12.764699999999999</v>
      </c>
      <c r="H135" s="379">
        <f t="shared" si="6"/>
        <v>111.2353</v>
      </c>
      <c r="I135" s="380">
        <v>5.1165000000000003</v>
      </c>
      <c r="J135" s="119"/>
      <c r="K135" s="129"/>
      <c r="L135" s="157"/>
      <c r="M135" s="157"/>
    </row>
    <row r="136" spans="2:13" s="71" customFormat="1" ht="16.8" thickBot="1" x14ac:dyDescent="0.35">
      <c r="B136" s="9"/>
      <c r="C136" s="268" t="s">
        <v>66</v>
      </c>
      <c r="D136" s="296">
        <v>2000</v>
      </c>
      <c r="E136" s="299">
        <v>2000</v>
      </c>
      <c r="F136" s="299">
        <v>10.845700000000001</v>
      </c>
      <c r="G136" s="299">
        <v>2000</v>
      </c>
      <c r="H136" s="299">
        <f t="shared" si="6"/>
        <v>0</v>
      </c>
      <c r="I136" s="301">
        <v>2000</v>
      </c>
      <c r="J136" s="119"/>
      <c r="K136" s="129"/>
      <c r="L136" s="157"/>
      <c r="M136" s="157"/>
    </row>
    <row r="137" spans="2:13" s="71" customFormat="1" ht="15" thickBot="1" x14ac:dyDescent="0.35">
      <c r="B137" s="9"/>
      <c r="C137" s="263" t="s">
        <v>42</v>
      </c>
      <c r="D137" s="225">
        <v>250</v>
      </c>
      <c r="E137" s="230">
        <v>250</v>
      </c>
      <c r="F137" s="230"/>
      <c r="G137" s="230">
        <v>96.384</v>
      </c>
      <c r="H137" s="230">
        <f t="shared" si="6"/>
        <v>153.61599999999999</v>
      </c>
      <c r="I137" s="231">
        <v>200.959</v>
      </c>
      <c r="J137" s="157"/>
      <c r="K137" s="129"/>
      <c r="L137" s="157"/>
      <c r="M137" s="157"/>
    </row>
    <row r="138" spans="2:13" s="71" customFormat="1" ht="15" thickBot="1" x14ac:dyDescent="0.35">
      <c r="B138" s="9"/>
      <c r="C138" s="219" t="s">
        <v>14</v>
      </c>
      <c r="D138" s="224"/>
      <c r="E138" s="234"/>
      <c r="F138" s="234">
        <v>4</v>
      </c>
      <c r="G138" s="234">
        <v>258</v>
      </c>
      <c r="H138" s="234">
        <f t="shared" si="6"/>
        <v>-258</v>
      </c>
      <c r="I138" s="297">
        <v>244</v>
      </c>
      <c r="J138" s="119"/>
      <c r="K138" s="129"/>
      <c r="L138" s="157"/>
      <c r="M138" s="157"/>
    </row>
    <row r="139" spans="2:13" s="3" customFormat="1" ht="16.2" thickBot="1" x14ac:dyDescent="0.35">
      <c r="B139" s="2"/>
      <c r="C139" s="32" t="s">
        <v>9</v>
      </c>
      <c r="D139" s="187">
        <f>D120+D124+D125+D135+D136+D137+D138</f>
        <v>156950</v>
      </c>
      <c r="E139" s="187">
        <f t="shared" ref="E139:H139" si="7">E120+E124+E125+E135+E136+E137+E138</f>
        <v>162088</v>
      </c>
      <c r="F139" s="187">
        <f>F120+F124+F125+F135+F136+F137+F138</f>
        <v>3202.7271000000001</v>
      </c>
      <c r="G139" s="187">
        <f>G120+G124+G125+G135+G136+G137+G138</f>
        <v>122239.5635</v>
      </c>
      <c r="H139" s="187">
        <f t="shared" si="7"/>
        <v>39848.436500000003</v>
      </c>
      <c r="I139" s="416">
        <f>I120+I124+I125+I135+I136+I137+I138</f>
        <v>96081.392200000002</v>
      </c>
      <c r="J139" s="173"/>
      <c r="K139" s="129"/>
      <c r="L139" s="157"/>
      <c r="M139" s="157"/>
    </row>
    <row r="140" spans="2:13" s="3" customFormat="1" ht="14.25" customHeight="1" x14ac:dyDescent="0.3">
      <c r="B140" s="2"/>
      <c r="C140" s="367" t="s">
        <v>82</v>
      </c>
      <c r="D140" s="34"/>
      <c r="E140" s="34"/>
      <c r="F140" s="34"/>
      <c r="G140" s="34"/>
      <c r="H140" s="173"/>
      <c r="I140" s="173"/>
      <c r="J140" s="173"/>
      <c r="K140" s="1"/>
      <c r="L140" s="4"/>
      <c r="M140" s="4"/>
    </row>
    <row r="141" spans="2:13" s="3" customFormat="1" ht="14.25" customHeight="1" x14ac:dyDescent="0.3">
      <c r="B141" s="2"/>
      <c r="C141" s="124" t="s">
        <v>109</v>
      </c>
      <c r="D141" s="34"/>
      <c r="E141" s="34"/>
      <c r="F141" s="34"/>
      <c r="G141" s="34"/>
      <c r="H141" s="173"/>
      <c r="I141" s="4"/>
      <c r="J141" s="4"/>
      <c r="K141" s="69"/>
      <c r="L141" s="4"/>
      <c r="M141" s="4"/>
    </row>
    <row r="142" spans="2:13" s="3" customFormat="1" ht="14.25" customHeight="1" x14ac:dyDescent="0.3">
      <c r="B142" s="118"/>
      <c r="C142" s="202" t="s">
        <v>128</v>
      </c>
      <c r="D142" s="34"/>
      <c r="E142" s="34"/>
      <c r="F142" s="34"/>
      <c r="G142" s="34"/>
      <c r="H142" s="173"/>
      <c r="I142" s="173"/>
      <c r="J142" s="4"/>
      <c r="K142" s="117"/>
      <c r="L142" s="4"/>
      <c r="M142" s="4"/>
    </row>
    <row r="143" spans="2:13" ht="3" customHeight="1" thickBot="1" x14ac:dyDescent="0.35">
      <c r="B143" s="35"/>
      <c r="C143" s="47"/>
      <c r="D143" s="206"/>
      <c r="E143" s="206"/>
      <c r="F143" s="48"/>
      <c r="G143" s="48"/>
      <c r="H143" s="36"/>
      <c r="I143" s="78"/>
      <c r="J143" s="155"/>
      <c r="K143" s="37"/>
      <c r="L143" s="119"/>
      <c r="M143" s="119"/>
    </row>
    <row r="144" spans="2:13" ht="12" customHeight="1" thickTop="1" x14ac:dyDescent="0.3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3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3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4">
      <c r="B147" s="119"/>
      <c r="C147" s="216" t="s">
        <v>64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5">
      <c r="B148" s="210"/>
      <c r="C148" s="211"/>
      <c r="D148" s="212"/>
      <c r="E148" s="212"/>
      <c r="F148" s="212"/>
      <c r="G148" s="212"/>
      <c r="H148" s="213"/>
      <c r="I148" s="213"/>
      <c r="J148" s="213"/>
      <c r="K148" s="214"/>
      <c r="L148" s="119"/>
      <c r="M148" s="119"/>
    </row>
    <row r="149" spans="2:13" ht="12" customHeight="1" thickBot="1" x14ac:dyDescent="0.35">
      <c r="B149" s="120"/>
      <c r="C149" s="435" t="s">
        <v>2</v>
      </c>
      <c r="D149" s="436"/>
      <c r="E149" s="189"/>
      <c r="F149" s="189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69" t="s">
        <v>54</v>
      </c>
      <c r="D150" s="270">
        <v>19514</v>
      </c>
      <c r="E150" s="271"/>
      <c r="F150" s="189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3">
      <c r="B151" s="120"/>
      <c r="C151" s="272" t="s">
        <v>69</v>
      </c>
      <c r="D151" s="273">
        <v>8878</v>
      </c>
      <c r="E151" s="271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5">
      <c r="B152" s="120"/>
      <c r="C152" s="274" t="s">
        <v>70</v>
      </c>
      <c r="D152" s="273">
        <v>4266</v>
      </c>
      <c r="E152" s="271"/>
      <c r="F152" s="189"/>
      <c r="G152" s="138"/>
      <c r="H152" s="119"/>
      <c r="I152" s="119"/>
      <c r="J152" s="119"/>
      <c r="K152" s="121"/>
      <c r="L152" s="119"/>
      <c r="M152" s="119"/>
    </row>
    <row r="153" spans="2:13" ht="16.2" thickBot="1" x14ac:dyDescent="0.35">
      <c r="B153" s="120"/>
      <c r="C153" s="275" t="s">
        <v>31</v>
      </c>
      <c r="D153" s="276">
        <f>SUM(D150:D152)</f>
        <v>32658</v>
      </c>
      <c r="E153" s="271"/>
      <c r="F153" s="189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77" t="s">
        <v>86</v>
      </c>
      <c r="D154" s="278"/>
      <c r="E154" s="278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3">
      <c r="B155" s="120"/>
      <c r="C155" s="277" t="s">
        <v>98</v>
      </c>
      <c r="D155" s="278"/>
      <c r="E155" s="278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3">
      <c r="B156" s="120"/>
      <c r="C156" s="124" t="s">
        <v>99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5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" thickBot="1" x14ac:dyDescent="0.35">
      <c r="B158" s="120"/>
      <c r="C158" s="107" t="s">
        <v>19</v>
      </c>
      <c r="D158" s="114" t="s">
        <v>20</v>
      </c>
      <c r="E158" s="70" t="str">
        <f>F20</f>
        <v>LANDET KVANTUM UKE 36</v>
      </c>
      <c r="F158" s="70" t="str">
        <f>G20</f>
        <v>LANDET KVANTUM T.O.M UKE 36</v>
      </c>
      <c r="G158" s="70" t="str">
        <f>I20</f>
        <v>RESTKVOTER</v>
      </c>
      <c r="H158" s="93" t="str">
        <f>J20</f>
        <v>LANDET KVANTUM T.O.M. UKE 36 2017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2" t="s">
        <v>5</v>
      </c>
      <c r="D159" s="184">
        <v>19401</v>
      </c>
      <c r="E159" s="184">
        <v>264.38499999999999</v>
      </c>
      <c r="F159" s="184">
        <v>16798.085800000001</v>
      </c>
      <c r="G159" s="184">
        <f>D159-F159</f>
        <v>2602.9141999999993</v>
      </c>
      <c r="H159" s="220">
        <v>13908.6224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5" t="s">
        <v>41</v>
      </c>
      <c r="D160" s="184">
        <v>100</v>
      </c>
      <c r="E160" s="184"/>
      <c r="F160" s="184">
        <v>3.8418000000000001</v>
      </c>
      <c r="G160" s="184">
        <f>D160-F160</f>
        <v>96.158199999999994</v>
      </c>
      <c r="H160" s="220">
        <v>5.6186999999999996</v>
      </c>
      <c r="I160" s="119"/>
      <c r="J160" s="119"/>
      <c r="K160" s="121"/>
      <c r="L160" s="119"/>
      <c r="M160" s="119"/>
    </row>
    <row r="161" spans="1:13" ht="15" customHeight="1" thickBot="1" x14ac:dyDescent="0.35">
      <c r="B161" s="120"/>
      <c r="C161" s="110" t="s">
        <v>36</v>
      </c>
      <c r="D161" s="185">
        <v>13</v>
      </c>
      <c r="E161" s="185"/>
      <c r="F161" s="185">
        <v>0.02</v>
      </c>
      <c r="G161" s="185">
        <f>D161-F161</f>
        <v>12.98</v>
      </c>
      <c r="H161" s="221"/>
      <c r="I161" s="119"/>
      <c r="J161" s="119"/>
      <c r="K161" s="121"/>
      <c r="L161" s="119"/>
      <c r="M161" s="119"/>
    </row>
    <row r="162" spans="1:13" ht="15" customHeight="1" thickBot="1" x14ac:dyDescent="0.35">
      <c r="A162" s="119"/>
      <c r="B162" s="120"/>
      <c r="C162" s="113" t="s">
        <v>52</v>
      </c>
      <c r="D162" s="186">
        <f>SUM(D159:D161)</f>
        <v>19514</v>
      </c>
      <c r="E162" s="186">
        <f>SUM(E159:E161)</f>
        <v>264.38499999999999</v>
      </c>
      <c r="F162" s="186">
        <f>SUM(F159:F161)</f>
        <v>16801.9476</v>
      </c>
      <c r="G162" s="186">
        <f>D162-F162</f>
        <v>2712.0524000000005</v>
      </c>
      <c r="H162" s="207">
        <f>SUM(H159:H161)</f>
        <v>13914.241100000001</v>
      </c>
      <c r="I162" s="119"/>
      <c r="J162" s="119"/>
      <c r="K162" s="121"/>
      <c r="L162" s="119"/>
      <c r="M162" s="119"/>
    </row>
    <row r="163" spans="1:13" ht="21" customHeight="1" thickBot="1" x14ac:dyDescent="0.35">
      <c r="B163" s="153"/>
      <c r="C163" s="135" t="s">
        <v>65</v>
      </c>
      <c r="D163" s="155"/>
      <c r="E163" s="155"/>
      <c r="F163" s="209"/>
      <c r="G163" s="209"/>
      <c r="H163" s="209"/>
      <c r="I163" s="209"/>
      <c r="J163" s="155"/>
      <c r="K163" s="156"/>
      <c r="L163" s="119"/>
    </row>
    <row r="164" spans="1:13" s="40" customFormat="1" ht="30" customHeight="1" thickTop="1" thickBot="1" x14ac:dyDescent="0.4">
      <c r="A164" s="80"/>
      <c r="B164" s="49"/>
      <c r="C164" s="215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3">
      <c r="B165" s="432" t="s">
        <v>1</v>
      </c>
      <c r="C165" s="433"/>
      <c r="D165" s="433"/>
      <c r="E165" s="433"/>
      <c r="F165" s="433"/>
      <c r="G165" s="433"/>
      <c r="H165" s="433"/>
      <c r="I165" s="433"/>
      <c r="J165" s="433"/>
      <c r="K165" s="434"/>
      <c r="L165" s="190"/>
      <c r="M165" s="190"/>
    </row>
    <row r="166" spans="1:13" ht="6" customHeight="1" thickBot="1" x14ac:dyDescent="0.35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5">
      <c r="B167" s="29"/>
      <c r="C167" s="435" t="s">
        <v>2</v>
      </c>
      <c r="D167" s="436"/>
      <c r="E167" s="435" t="s">
        <v>53</v>
      </c>
      <c r="F167" s="436"/>
      <c r="G167" s="435" t="s">
        <v>100</v>
      </c>
      <c r="H167" s="436"/>
      <c r="I167" s="84"/>
      <c r="J167" s="84"/>
      <c r="K167" s="30"/>
      <c r="L167" s="144"/>
      <c r="M167" s="144"/>
    </row>
    <row r="168" spans="1:13" ht="14.25" customHeight="1" x14ac:dyDescent="0.3">
      <c r="B168" s="50"/>
      <c r="C168" s="269" t="s">
        <v>54</v>
      </c>
      <c r="D168" s="279">
        <v>54382</v>
      </c>
      <c r="E168" s="280" t="s">
        <v>5</v>
      </c>
      <c r="F168" s="281">
        <v>40872</v>
      </c>
      <c r="G168" s="272" t="s">
        <v>12</v>
      </c>
      <c r="H168" s="102">
        <v>26187</v>
      </c>
      <c r="I168" s="84"/>
      <c r="J168" s="84"/>
      <c r="K168" s="31"/>
      <c r="L168" s="151"/>
      <c r="M168" s="151"/>
    </row>
    <row r="169" spans="1:13" ht="14.25" customHeight="1" x14ac:dyDescent="0.3">
      <c r="B169" s="50"/>
      <c r="C169" s="272" t="s">
        <v>44</v>
      </c>
      <c r="D169" s="282">
        <v>51031</v>
      </c>
      <c r="E169" s="283" t="s">
        <v>45</v>
      </c>
      <c r="F169" s="284">
        <v>8000</v>
      </c>
      <c r="G169" s="272" t="s">
        <v>11</v>
      </c>
      <c r="H169" s="102">
        <v>6816</v>
      </c>
      <c r="I169" s="84"/>
      <c r="J169" s="84"/>
      <c r="K169" s="31"/>
      <c r="L169" s="151"/>
      <c r="M169" s="151"/>
    </row>
    <row r="170" spans="1:13" ht="14.25" customHeight="1" x14ac:dyDescent="0.3">
      <c r="B170" s="50"/>
      <c r="C170" s="272"/>
      <c r="D170" s="282"/>
      <c r="E170" s="283" t="s">
        <v>38</v>
      </c>
      <c r="F170" s="284">
        <v>5500</v>
      </c>
      <c r="G170" s="272" t="s">
        <v>46</v>
      </c>
      <c r="H170" s="102">
        <v>6060</v>
      </c>
      <c r="I170" s="84"/>
      <c r="J170" s="84"/>
      <c r="K170" s="52"/>
      <c r="L170" s="191"/>
      <c r="M170" s="191"/>
    </row>
    <row r="171" spans="1:13" ht="14.1" customHeight="1" thickBot="1" x14ac:dyDescent="0.35">
      <c r="B171" s="50"/>
      <c r="C171" s="272"/>
      <c r="D171" s="282"/>
      <c r="E171" s="283"/>
      <c r="F171" s="284"/>
      <c r="G171" s="272" t="s">
        <v>47</v>
      </c>
      <c r="H171" s="102">
        <v>1811</v>
      </c>
      <c r="I171" s="84"/>
      <c r="J171" s="84"/>
      <c r="K171" s="52"/>
      <c r="L171" s="191"/>
      <c r="M171" s="191"/>
    </row>
    <row r="172" spans="1:13" ht="14.1" customHeight="1" thickBot="1" x14ac:dyDescent="0.35">
      <c r="B172" s="50"/>
      <c r="C172" s="53" t="s">
        <v>31</v>
      </c>
      <c r="D172" s="285">
        <f>SUM(D168:D171)</f>
        <v>105413</v>
      </c>
      <c r="E172" s="286" t="s">
        <v>56</v>
      </c>
      <c r="F172" s="285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1"/>
      <c r="M172" s="191"/>
    </row>
    <row r="173" spans="1:13" ht="12.9" customHeight="1" x14ac:dyDescent="0.3">
      <c r="B173" s="50"/>
      <c r="C173" s="254" t="s">
        <v>72</v>
      </c>
      <c r="D173" s="283"/>
      <c r="E173" s="283"/>
      <c r="F173" s="283"/>
      <c r="G173" s="85"/>
      <c r="H173" s="51"/>
      <c r="I173" s="84"/>
      <c r="J173" s="84"/>
      <c r="K173" s="52"/>
      <c r="L173" s="191"/>
      <c r="M173" s="191"/>
    </row>
    <row r="174" spans="1:13" s="6" customFormat="1" ht="12.9" customHeight="1" x14ac:dyDescent="0.3">
      <c r="B174" s="50"/>
      <c r="C174" s="287" t="s">
        <v>71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5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3">
      <c r="B176" s="437" t="s">
        <v>8</v>
      </c>
      <c r="C176" s="438"/>
      <c r="D176" s="438"/>
      <c r="E176" s="438"/>
      <c r="F176" s="438"/>
      <c r="G176" s="438"/>
      <c r="H176" s="438"/>
      <c r="I176" s="438"/>
      <c r="J176" s="438"/>
      <c r="K176" s="439"/>
      <c r="L176" s="190"/>
      <c r="M176" s="190"/>
    </row>
    <row r="177" spans="1:13" ht="4.5" customHeight="1" thickBot="1" x14ac:dyDescent="0.35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7.4" thickBot="1" x14ac:dyDescent="0.35">
      <c r="A178" s="3"/>
      <c r="B178" s="29"/>
      <c r="C178" s="107" t="s">
        <v>19</v>
      </c>
      <c r="D178" s="179" t="s">
        <v>76</v>
      </c>
      <c r="E178" s="327" t="s">
        <v>73</v>
      </c>
      <c r="F178" s="327" t="str">
        <f>F20</f>
        <v>LANDET KVANTUM UKE 36</v>
      </c>
      <c r="G178" s="327" t="str">
        <f>G20</f>
        <v>LANDET KVANTUM T.O.M UKE 36</v>
      </c>
      <c r="H178" s="70" t="str">
        <f>I20</f>
        <v>RESTKVOTER</v>
      </c>
      <c r="I178" s="93" t="str">
        <f>J20</f>
        <v>LANDET KVANTUM T.O.M. UKE 36 2017</v>
      </c>
      <c r="J178" s="144"/>
      <c r="K178" s="30"/>
      <c r="L178" s="144"/>
      <c r="M178" s="144"/>
    </row>
    <row r="179" spans="1:13" ht="14.1" customHeight="1" x14ac:dyDescent="0.3">
      <c r="B179" s="50"/>
      <c r="C179" s="108" t="s">
        <v>16</v>
      </c>
      <c r="D179" s="226">
        <f t="shared" ref="D179:H179" si="8">D180+D181+D182+D183</f>
        <v>40874</v>
      </c>
      <c r="E179" s="305">
        <f>E180+E181+E182+E183</f>
        <v>44365</v>
      </c>
      <c r="F179" s="305">
        <f>F180+F181+F182+F183</f>
        <v>259.57620000000003</v>
      </c>
      <c r="G179" s="305">
        <f>G180+G181+G182+G183</f>
        <v>25153.742400000003</v>
      </c>
      <c r="H179" s="305">
        <f t="shared" si="8"/>
        <v>19211.257599999997</v>
      </c>
      <c r="I179" s="310">
        <f>I180+I181+I182+I183</f>
        <v>37262.089100000005</v>
      </c>
      <c r="J179" s="81"/>
      <c r="K179" s="58"/>
      <c r="L179" s="192"/>
      <c r="M179" s="192"/>
    </row>
    <row r="180" spans="1:13" ht="14.1" customHeight="1" x14ac:dyDescent="0.3">
      <c r="B180" s="50"/>
      <c r="C180" s="294" t="s">
        <v>80</v>
      </c>
      <c r="D180" s="288">
        <v>26187</v>
      </c>
      <c r="E180" s="303">
        <v>28809</v>
      </c>
      <c r="F180" s="303"/>
      <c r="G180" s="303">
        <v>19616.299900000002</v>
      </c>
      <c r="H180" s="303">
        <f t="shared" ref="H180:H185" si="9">E180-G180</f>
        <v>9192.7000999999982</v>
      </c>
      <c r="I180" s="308">
        <v>29966.961200000002</v>
      </c>
      <c r="J180" s="81"/>
      <c r="K180" s="58"/>
      <c r="L180" s="192"/>
      <c r="M180" s="192"/>
    </row>
    <row r="181" spans="1:13" ht="14.1" customHeight="1" x14ac:dyDescent="0.3">
      <c r="B181" s="50"/>
      <c r="C181" s="109" t="s">
        <v>11</v>
      </c>
      <c r="D181" s="288">
        <v>6816</v>
      </c>
      <c r="E181" s="303">
        <v>7498</v>
      </c>
      <c r="F181" s="303">
        <v>174.98580000000001</v>
      </c>
      <c r="G181" s="303">
        <v>1239.7808</v>
      </c>
      <c r="H181" s="303">
        <f t="shared" si="9"/>
        <v>6258.2191999999995</v>
      </c>
      <c r="I181" s="308">
        <v>2382.7757000000001</v>
      </c>
      <c r="J181" s="81"/>
      <c r="K181" s="58"/>
      <c r="L181" s="192"/>
      <c r="M181" s="192"/>
    </row>
    <row r="182" spans="1:13" ht="14.1" customHeight="1" x14ac:dyDescent="0.3">
      <c r="B182" s="50"/>
      <c r="C182" s="109" t="s">
        <v>47</v>
      </c>
      <c r="D182" s="288">
        <v>1811</v>
      </c>
      <c r="E182" s="303">
        <v>1877</v>
      </c>
      <c r="F182" s="303">
        <v>36.481200000000001</v>
      </c>
      <c r="G182" s="303">
        <v>1718.54</v>
      </c>
      <c r="H182" s="303">
        <f t="shared" si="9"/>
        <v>158.46000000000004</v>
      </c>
      <c r="I182" s="308">
        <v>1526.6627000000001</v>
      </c>
      <c r="J182" s="81"/>
      <c r="K182" s="58"/>
      <c r="L182" s="192"/>
      <c r="M182" s="192"/>
    </row>
    <row r="183" spans="1:13" ht="14.1" customHeight="1" thickBot="1" x14ac:dyDescent="0.35">
      <c r="B183" s="50"/>
      <c r="C183" s="385" t="s">
        <v>46</v>
      </c>
      <c r="D183" s="386">
        <v>6060</v>
      </c>
      <c r="E183" s="387">
        <v>6181</v>
      </c>
      <c r="F183" s="387">
        <v>48.109200000000001</v>
      </c>
      <c r="G183" s="387">
        <v>2579.1217000000001</v>
      </c>
      <c r="H183" s="387">
        <f t="shared" si="9"/>
        <v>3601.8782999999999</v>
      </c>
      <c r="I183" s="388">
        <v>3385.6895</v>
      </c>
      <c r="J183" s="81"/>
      <c r="K183" s="58"/>
      <c r="L183" s="192"/>
      <c r="M183" s="192"/>
    </row>
    <row r="184" spans="1:13" ht="14.1" customHeight="1" thickBot="1" x14ac:dyDescent="0.35">
      <c r="B184" s="50"/>
      <c r="C184" s="112" t="s">
        <v>38</v>
      </c>
      <c r="D184" s="289">
        <v>5500</v>
      </c>
      <c r="E184" s="307">
        <v>5500</v>
      </c>
      <c r="F184" s="307">
        <v>4.7610000000000001</v>
      </c>
      <c r="G184" s="307">
        <v>1916.5307</v>
      </c>
      <c r="H184" s="307">
        <f t="shared" si="9"/>
        <v>3583.4692999999997</v>
      </c>
      <c r="I184" s="312">
        <v>2604.8645999999999</v>
      </c>
      <c r="J184" s="81"/>
      <c r="K184" s="58"/>
      <c r="L184" s="192"/>
      <c r="M184" s="192"/>
    </row>
    <row r="185" spans="1:13" ht="14.1" customHeight="1" x14ac:dyDescent="0.3">
      <c r="B185" s="50"/>
      <c r="C185" s="108" t="s">
        <v>17</v>
      </c>
      <c r="D185" s="226">
        <v>8000</v>
      </c>
      <c r="E185" s="305">
        <v>8000</v>
      </c>
      <c r="F185" s="305">
        <f>F186+F187</f>
        <v>218.458</v>
      </c>
      <c r="G185" s="305">
        <f>G186+G187</f>
        <v>3186.7101000000002</v>
      </c>
      <c r="H185" s="305">
        <f t="shared" si="9"/>
        <v>4813.2898999999998</v>
      </c>
      <c r="I185" s="310">
        <f>I186+I187</f>
        <v>4153.7093999999997</v>
      </c>
      <c r="J185" s="81"/>
      <c r="K185" s="58"/>
      <c r="L185" s="192"/>
      <c r="M185" s="192"/>
    </row>
    <row r="186" spans="1:13" ht="14.1" customHeight="1" x14ac:dyDescent="0.3">
      <c r="B186" s="50"/>
      <c r="C186" s="109" t="s">
        <v>29</v>
      </c>
      <c r="D186" s="288"/>
      <c r="E186" s="303"/>
      <c r="F186" s="303">
        <v>76.0291</v>
      </c>
      <c r="G186" s="303">
        <v>1196.4384</v>
      </c>
      <c r="H186" s="303"/>
      <c r="I186" s="308">
        <v>1571.7401</v>
      </c>
      <c r="J186" s="81"/>
      <c r="K186" s="58"/>
      <c r="L186" s="192"/>
      <c r="M186" s="192"/>
    </row>
    <row r="187" spans="1:13" ht="14.1" customHeight="1" thickBot="1" x14ac:dyDescent="0.35">
      <c r="B187" s="50"/>
      <c r="C187" s="111" t="s">
        <v>48</v>
      </c>
      <c r="D187" s="228"/>
      <c r="E187" s="306"/>
      <c r="F187" s="306">
        <v>142.4289</v>
      </c>
      <c r="G187" s="306">
        <v>1990.2717</v>
      </c>
      <c r="H187" s="306"/>
      <c r="I187" s="311">
        <v>2581.9693000000002</v>
      </c>
      <c r="J187" s="84"/>
      <c r="K187" s="58"/>
      <c r="L187" s="192"/>
      <c r="M187" s="192"/>
    </row>
    <row r="188" spans="1:13" ht="14.1" customHeight="1" thickBot="1" x14ac:dyDescent="0.35">
      <c r="B188" s="50"/>
      <c r="C188" s="112" t="s">
        <v>13</v>
      </c>
      <c r="D188" s="289">
        <v>10</v>
      </c>
      <c r="E188" s="307">
        <v>10</v>
      </c>
      <c r="F188" s="307"/>
      <c r="G188" s="307">
        <v>0.46079999999999999</v>
      </c>
      <c r="H188" s="307">
        <f>E188-G188</f>
        <v>9.5391999999999992</v>
      </c>
      <c r="I188" s="312">
        <v>14.4122</v>
      </c>
      <c r="J188" s="81"/>
      <c r="K188" s="58"/>
      <c r="L188" s="192"/>
      <c r="M188" s="192"/>
    </row>
    <row r="189" spans="1:13" ht="14.1" customHeight="1" thickBot="1" x14ac:dyDescent="0.35">
      <c r="B189" s="50"/>
      <c r="C189" s="110" t="s">
        <v>49</v>
      </c>
      <c r="D189" s="227"/>
      <c r="E189" s="304"/>
      <c r="F189" s="304">
        <v>1.1072</v>
      </c>
      <c r="G189" s="304">
        <v>36.222799999999999</v>
      </c>
      <c r="H189" s="304">
        <f>E189-G189</f>
        <v>-36.222799999999999</v>
      </c>
      <c r="I189" s="309">
        <v>30.111699999999999</v>
      </c>
      <c r="J189" s="81"/>
      <c r="K189" s="58"/>
      <c r="L189" s="192"/>
      <c r="M189" s="192"/>
    </row>
    <row r="190" spans="1:13" ht="16.2" thickBot="1" x14ac:dyDescent="0.35">
      <c r="A190" s="3"/>
      <c r="B190" s="29"/>
      <c r="C190" s="113" t="s">
        <v>9</v>
      </c>
      <c r="D190" s="187">
        <f>D179+D184+D185+D188</f>
        <v>54384</v>
      </c>
      <c r="E190" s="196">
        <f>E179+E184+E185+E188+E189</f>
        <v>57875</v>
      </c>
      <c r="F190" s="196">
        <f>F179+F184+F185+F188+F189</f>
        <v>483.9024</v>
      </c>
      <c r="G190" s="196">
        <f>G179+G184+G185+G188+G189</f>
        <v>30293.666800000003</v>
      </c>
      <c r="H190" s="200">
        <f>H179+H184+H185+H188+H189</f>
        <v>27581.333199999997</v>
      </c>
      <c r="I190" s="197">
        <f>I179+I184+I185+I188+I189</f>
        <v>44065.187000000005</v>
      </c>
      <c r="J190" s="178"/>
      <c r="K190" s="58"/>
      <c r="L190" s="192"/>
      <c r="M190" s="192"/>
    </row>
    <row r="191" spans="1:13" ht="14.1" customHeight="1" x14ac:dyDescent="0.3">
      <c r="A191" s="3"/>
      <c r="B191" s="29"/>
      <c r="C191" s="367" t="s">
        <v>81</v>
      </c>
      <c r="D191" s="67"/>
      <c r="E191" s="67"/>
      <c r="F191" s="67"/>
      <c r="G191" s="67"/>
      <c r="H191" s="366"/>
      <c r="I191" s="366"/>
      <c r="J191" s="144"/>
      <c r="K191" s="30"/>
      <c r="L191" s="144"/>
      <c r="M191" s="144"/>
    </row>
    <row r="192" spans="1:13" ht="14.1" customHeight="1" thickBot="1" x14ac:dyDescent="0.35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3"/>
    <row r="194" spans="1:13" s="40" customFormat="1" ht="17.100000000000001" customHeight="1" thickBot="1" x14ac:dyDescent="0.35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3">
      <c r="B195" s="432" t="s">
        <v>1</v>
      </c>
      <c r="C195" s="433"/>
      <c r="D195" s="433"/>
      <c r="E195" s="433"/>
      <c r="F195" s="433"/>
      <c r="G195" s="433"/>
      <c r="H195" s="433"/>
      <c r="I195" s="433"/>
      <c r="J195" s="433"/>
      <c r="K195" s="434"/>
      <c r="L195" s="190"/>
      <c r="M195" s="190"/>
    </row>
    <row r="196" spans="1:13" ht="6" customHeight="1" thickBot="1" x14ac:dyDescent="0.35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5">
      <c r="B197" s="73"/>
      <c r="C197" s="435" t="s">
        <v>2</v>
      </c>
      <c r="D197" s="436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3">
      <c r="B198" s="75"/>
      <c r="C198" s="269" t="s">
        <v>79</v>
      </c>
      <c r="D198" s="270">
        <v>6955</v>
      </c>
      <c r="E198" s="290"/>
      <c r="F198" s="239"/>
      <c r="G198" s="76"/>
      <c r="H198" s="76"/>
      <c r="I198" s="76"/>
      <c r="J198" s="161"/>
      <c r="K198" s="72"/>
      <c r="L198" s="119"/>
      <c r="M198" s="119"/>
    </row>
    <row r="199" spans="1:13" ht="14.1" customHeight="1" x14ac:dyDescent="0.3">
      <c r="B199" s="75"/>
      <c r="C199" s="272" t="s">
        <v>44</v>
      </c>
      <c r="D199" s="273">
        <v>35819</v>
      </c>
      <c r="E199" s="290"/>
      <c r="F199" s="239"/>
      <c r="G199" s="76"/>
      <c r="H199" s="76"/>
      <c r="I199" s="76"/>
      <c r="J199" s="161"/>
      <c r="K199" s="72"/>
      <c r="L199" s="119"/>
      <c r="M199" s="119"/>
    </row>
    <row r="200" spans="1:13" ht="14.1" customHeight="1" thickBot="1" x14ac:dyDescent="0.35">
      <c r="B200" s="75"/>
      <c r="C200" s="274" t="s">
        <v>28</v>
      </c>
      <c r="D200" s="273">
        <v>382</v>
      </c>
      <c r="E200" s="290"/>
      <c r="F200" s="239"/>
      <c r="G200" s="89"/>
      <c r="H200" s="76"/>
      <c r="I200" s="76"/>
      <c r="J200" s="161"/>
      <c r="K200" s="72"/>
      <c r="L200" s="119"/>
      <c r="M200" s="119"/>
    </row>
    <row r="201" spans="1:13" ht="14.1" customHeight="1" thickBot="1" x14ac:dyDescent="0.35">
      <c r="B201" s="75"/>
      <c r="C201" s="275" t="s">
        <v>31</v>
      </c>
      <c r="D201" s="276">
        <f>SUM(D198:D200)</f>
        <v>43156</v>
      </c>
      <c r="E201" s="290"/>
      <c r="F201"/>
      <c r="G201" s="89"/>
      <c r="H201" s="76"/>
      <c r="I201" s="76"/>
      <c r="J201" s="161"/>
      <c r="K201" s="72"/>
      <c r="L201" s="119"/>
      <c r="M201" s="119"/>
    </row>
    <row r="202" spans="1:13" ht="13.5" customHeight="1" x14ac:dyDescent="0.3">
      <c r="B202" s="83"/>
      <c r="C202" s="291" t="s">
        <v>68</v>
      </c>
      <c r="D202" s="283"/>
      <c r="E202" s="283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3">
      <c r="B203" s="83"/>
      <c r="C203" s="287" t="s">
        <v>61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5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3">
      <c r="B205" s="437" t="s">
        <v>8</v>
      </c>
      <c r="C205" s="438"/>
      <c r="D205" s="438"/>
      <c r="E205" s="438"/>
      <c r="F205" s="438"/>
      <c r="G205" s="438"/>
      <c r="H205" s="438"/>
      <c r="I205" s="438"/>
      <c r="J205" s="438"/>
      <c r="K205" s="439"/>
      <c r="L205" s="190"/>
      <c r="M205" s="190"/>
    </row>
    <row r="206" spans="1:13" ht="6" customHeight="1" thickBot="1" x14ac:dyDescent="0.35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5">
      <c r="B207" s="83"/>
      <c r="C207" s="107" t="s">
        <v>19</v>
      </c>
      <c r="D207" s="114" t="s">
        <v>20</v>
      </c>
      <c r="E207" s="70" t="str">
        <f>F20</f>
        <v>LANDET KVANTUM UKE 36</v>
      </c>
      <c r="F207" s="70" t="str">
        <f>G20</f>
        <v>LANDET KVANTUM T.O.M UKE 36</v>
      </c>
      <c r="G207" s="70" t="str">
        <f>I20</f>
        <v>RESTKVOTER</v>
      </c>
      <c r="H207" s="93" t="str">
        <f>J20</f>
        <v>LANDET KVANTUM T.O.M. UKE 36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5">
      <c r="B208" s="95"/>
      <c r="C208" s="112" t="s">
        <v>51</v>
      </c>
      <c r="D208" s="184">
        <v>1600</v>
      </c>
      <c r="E208" s="184">
        <v>9.0686</v>
      </c>
      <c r="F208" s="184">
        <v>767.05020000000002</v>
      </c>
      <c r="G208" s="184">
        <f>D208-F208</f>
        <v>832.94979999999998</v>
      </c>
      <c r="H208" s="220">
        <v>807.27509999999995</v>
      </c>
      <c r="I208" s="96"/>
      <c r="J208" s="163"/>
      <c r="K208" s="97"/>
      <c r="L208" s="101"/>
      <c r="M208" s="101"/>
    </row>
    <row r="209" spans="2:13" ht="14.1" customHeight="1" thickBot="1" x14ac:dyDescent="0.35">
      <c r="B209" s="83"/>
      <c r="C209" s="115" t="s">
        <v>45</v>
      </c>
      <c r="D209" s="184">
        <v>5305</v>
      </c>
      <c r="E209" s="184">
        <v>67.247799999999998</v>
      </c>
      <c r="F209" s="184">
        <v>3492.8598999999999</v>
      </c>
      <c r="G209" s="184">
        <f t="shared" ref="G209:G211" si="10">D209-F209</f>
        <v>1812.1401000000001</v>
      </c>
      <c r="H209" s="220">
        <v>2953.2795999999998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5">
      <c r="B210" s="95"/>
      <c r="C210" s="110" t="s">
        <v>36</v>
      </c>
      <c r="D210" s="185">
        <v>50</v>
      </c>
      <c r="E210" s="185"/>
      <c r="F210" s="185">
        <v>0.51919999999999999</v>
      </c>
      <c r="G210" s="184">
        <f t="shared" si="10"/>
        <v>49.480800000000002</v>
      </c>
      <c r="H210" s="221">
        <v>7.5460000000000003</v>
      </c>
      <c r="I210" s="96"/>
      <c r="J210" s="163"/>
      <c r="K210" s="97"/>
      <c r="L210" s="101"/>
      <c r="M210" s="101"/>
    </row>
    <row r="211" spans="2:13" s="98" customFormat="1" ht="14.1" customHeight="1" thickBot="1" x14ac:dyDescent="0.35">
      <c r="B211" s="90"/>
      <c r="C211" s="110" t="s">
        <v>55</v>
      </c>
      <c r="D211" s="185"/>
      <c r="E211" s="185">
        <v>0.05</v>
      </c>
      <c r="F211" s="185">
        <v>1.1806000000000001</v>
      </c>
      <c r="G211" s="184">
        <f t="shared" si="10"/>
        <v>-1.1806000000000001</v>
      </c>
      <c r="H211" s="221">
        <v>11.281599999999999</v>
      </c>
      <c r="I211" s="91"/>
      <c r="J211" s="91"/>
      <c r="K211" s="92"/>
      <c r="L211" s="193"/>
      <c r="M211" s="193"/>
    </row>
    <row r="212" spans="2:13" ht="16.2" thickBot="1" x14ac:dyDescent="0.35">
      <c r="B212" s="83"/>
      <c r="C212" s="113" t="s">
        <v>52</v>
      </c>
      <c r="D212" s="186">
        <f>D198</f>
        <v>6955</v>
      </c>
      <c r="E212" s="186">
        <f>SUM(E208:E211)</f>
        <v>76.366399999999999</v>
      </c>
      <c r="F212" s="186">
        <f>SUM(F208:F211)</f>
        <v>4261.6098999999995</v>
      </c>
      <c r="G212" s="186">
        <f>D212-F212</f>
        <v>2693.3901000000005</v>
      </c>
      <c r="H212" s="207">
        <f>H208+H209+H210+H211</f>
        <v>3779.3822999999993</v>
      </c>
      <c r="I212" s="81"/>
      <c r="J212" s="81"/>
      <c r="K212" s="72"/>
      <c r="L212" s="119"/>
      <c r="M212" s="119"/>
    </row>
    <row r="213" spans="2:13" s="71" customFormat="1" ht="9" customHeight="1" x14ac:dyDescent="0.3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5">
      <c r="B214" s="77"/>
      <c r="C214" s="78"/>
      <c r="D214" s="78"/>
      <c r="E214" s="78"/>
      <c r="F214" s="78"/>
      <c r="G214" s="105"/>
      <c r="H214" s="78"/>
      <c r="I214" s="78"/>
      <c r="J214" s="155"/>
      <c r="K214" s="79"/>
      <c r="L214" s="119"/>
      <c r="M214" s="119"/>
    </row>
    <row r="215" spans="2:13" ht="13.5" customHeight="1" thickTop="1" x14ac:dyDescent="0.3">
      <c r="B215" s="119"/>
      <c r="C215" s="119"/>
      <c r="D215" s="119"/>
      <c r="E215" s="119"/>
      <c r="F215" s="119"/>
      <c r="G215" s="157"/>
      <c r="H215" s="119"/>
      <c r="I215" s="119"/>
      <c r="J215" s="119"/>
      <c r="K215" s="119"/>
      <c r="L215" s="119"/>
      <c r="M215" s="119"/>
    </row>
    <row r="216" spans="2:13" ht="13.5" customHeight="1" x14ac:dyDescent="0.3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3.5" customHeight="1" x14ac:dyDescent="0.3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3.5" customHeight="1" x14ac:dyDescent="0.3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3.5" customHeight="1" x14ac:dyDescent="0.3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ht="13.5" customHeight="1" x14ac:dyDescent="0.3">
      <c r="B220" s="119"/>
      <c r="C220" s="119"/>
      <c r="D220" s="119"/>
      <c r="E220" s="119"/>
      <c r="F220" s="119"/>
      <c r="G220" s="157"/>
      <c r="H220" s="119"/>
      <c r="I220" s="119"/>
      <c r="J220" s="119"/>
      <c r="K220" s="119"/>
      <c r="L220" s="119"/>
      <c r="M220" s="119"/>
    </row>
    <row r="221" spans="2:13" s="80" customFormat="1" ht="17.100000000000001" customHeight="1" thickBot="1" x14ac:dyDescent="0.35">
      <c r="B221" s="82"/>
      <c r="C221" s="94" t="s">
        <v>110</v>
      </c>
      <c r="D221" s="82"/>
      <c r="E221" s="82"/>
      <c r="F221" s="82"/>
      <c r="G221" s="82"/>
      <c r="H221" s="82"/>
      <c r="I221" s="82"/>
      <c r="J221" s="82"/>
    </row>
    <row r="222" spans="2:13" ht="17.100000000000001" customHeight="1" thickTop="1" x14ac:dyDescent="0.3">
      <c r="B222" s="432" t="s">
        <v>1</v>
      </c>
      <c r="C222" s="433"/>
      <c r="D222" s="433"/>
      <c r="E222" s="433"/>
      <c r="F222" s="433"/>
      <c r="G222" s="433"/>
      <c r="H222" s="433"/>
      <c r="I222" s="433"/>
      <c r="J222" s="433"/>
      <c r="K222" s="434"/>
      <c r="L222" s="190"/>
      <c r="M222" s="190"/>
    </row>
    <row r="223" spans="2:13" ht="6" customHeight="1" thickBot="1" x14ac:dyDescent="0.35">
      <c r="B223" s="83"/>
      <c r="C223" s="81"/>
      <c r="D223" s="81"/>
      <c r="E223" s="81"/>
      <c r="F223" s="81"/>
      <c r="G223" s="81"/>
      <c r="H223" s="81"/>
      <c r="I223" s="81"/>
      <c r="J223" s="81"/>
      <c r="K223" s="121"/>
      <c r="L223" s="119"/>
      <c r="M223" s="119"/>
    </row>
    <row r="224" spans="2:13" s="3" customFormat="1" ht="14.1" customHeight="1" thickBot="1" x14ac:dyDescent="0.35">
      <c r="B224" s="143"/>
      <c r="C224" s="435" t="s">
        <v>2</v>
      </c>
      <c r="D224" s="436"/>
      <c r="E224"/>
      <c r="F224"/>
      <c r="G224" s="144"/>
      <c r="H224" s="144"/>
      <c r="I224" s="144"/>
      <c r="J224" s="144"/>
      <c r="K224" s="117"/>
      <c r="L224" s="4"/>
      <c r="M224" s="4"/>
    </row>
    <row r="225" spans="2:13" ht="16.5" customHeight="1" x14ac:dyDescent="0.3">
      <c r="B225" s="146"/>
      <c r="C225" s="269" t="s">
        <v>79</v>
      </c>
      <c r="D225" s="270">
        <v>5239</v>
      </c>
      <c r="E225" s="290"/>
      <c r="F225" s="239"/>
      <c r="G225" s="161"/>
      <c r="H225" s="161"/>
      <c r="I225" s="161"/>
      <c r="J225" s="161"/>
      <c r="K225" s="121"/>
      <c r="L225" s="119"/>
      <c r="M225" s="119"/>
    </row>
    <row r="226" spans="2:13" ht="16.5" customHeight="1" x14ac:dyDescent="0.3">
      <c r="B226" s="146"/>
      <c r="C226" s="272" t="s">
        <v>44</v>
      </c>
      <c r="D226" s="273">
        <v>3538</v>
      </c>
      <c r="E226" s="290"/>
      <c r="F226" s="239"/>
      <c r="G226" s="161"/>
      <c r="H226" s="161"/>
      <c r="I226" s="161"/>
      <c r="J226" s="161"/>
      <c r="K226" s="121"/>
      <c r="L226" s="119"/>
      <c r="M226" s="119"/>
    </row>
    <row r="227" spans="2:13" ht="14.1" customHeight="1" thickBot="1" x14ac:dyDescent="0.35">
      <c r="B227" s="146"/>
      <c r="C227" s="272" t="s">
        <v>28</v>
      </c>
      <c r="D227" s="273">
        <v>123</v>
      </c>
      <c r="E227" s="290"/>
      <c r="F227" s="239"/>
      <c r="G227" s="161"/>
      <c r="H227" s="161"/>
      <c r="I227" s="161"/>
      <c r="J227" s="161"/>
      <c r="K227" s="121"/>
      <c r="L227" s="119"/>
      <c r="M227" s="119"/>
    </row>
    <row r="228" spans="2:13" ht="14.1" customHeight="1" thickBot="1" x14ac:dyDescent="0.35">
      <c r="B228" s="146"/>
      <c r="C228" s="275" t="s">
        <v>31</v>
      </c>
      <c r="D228" s="276">
        <v>8900</v>
      </c>
      <c r="E228" s="290"/>
      <c r="F228"/>
      <c r="G228" s="89"/>
      <c r="H228" s="161"/>
      <c r="I228" s="161"/>
      <c r="J228" s="161"/>
      <c r="K228" s="121"/>
      <c r="L228" s="119"/>
      <c r="M228" s="119"/>
    </row>
    <row r="229" spans="2:13" ht="13.5" customHeight="1" x14ac:dyDescent="0.3">
      <c r="B229" s="83"/>
      <c r="C229" s="291" t="s">
        <v>111</v>
      </c>
      <c r="D229" s="283"/>
      <c r="E229" s="283"/>
      <c r="F229" s="84"/>
      <c r="G229" s="85"/>
      <c r="H229" s="81"/>
      <c r="I229" s="81"/>
      <c r="J229" s="81"/>
      <c r="K229" s="121"/>
      <c r="L229" s="119"/>
      <c r="M229" s="119"/>
    </row>
    <row r="230" spans="2:13" ht="14.1" customHeight="1" thickBot="1" x14ac:dyDescent="0.35">
      <c r="B230" s="83"/>
      <c r="C230" s="71"/>
      <c r="D230" s="85"/>
      <c r="E230" s="85"/>
      <c r="F230" s="81"/>
      <c r="G230" s="81"/>
      <c r="H230" s="81"/>
      <c r="I230" s="81"/>
      <c r="J230" s="81"/>
      <c r="K230" s="121"/>
      <c r="L230" s="119"/>
      <c r="M230" s="119"/>
    </row>
    <row r="231" spans="2:13" ht="17.100000000000001" customHeight="1" x14ac:dyDescent="0.3">
      <c r="B231" s="437" t="s">
        <v>8</v>
      </c>
      <c r="C231" s="438"/>
      <c r="D231" s="438"/>
      <c r="E231" s="438"/>
      <c r="F231" s="438"/>
      <c r="G231" s="438"/>
      <c r="H231" s="438"/>
      <c r="I231" s="438"/>
      <c r="J231" s="438"/>
      <c r="K231" s="439"/>
      <c r="L231" s="190"/>
      <c r="M231" s="190"/>
    </row>
    <row r="232" spans="2:13" ht="6" customHeight="1" thickBot="1" x14ac:dyDescent="0.35">
      <c r="B232" s="86"/>
      <c r="C232" s="87"/>
      <c r="D232" s="87"/>
      <c r="E232" s="87"/>
      <c r="F232" s="87"/>
      <c r="G232" s="87"/>
      <c r="H232" s="87"/>
      <c r="I232" s="87"/>
      <c r="J232" s="87"/>
      <c r="K232" s="88"/>
      <c r="L232" s="87"/>
      <c r="M232" s="87"/>
    </row>
    <row r="233" spans="2:13" ht="62.25" customHeight="1" thickBot="1" x14ac:dyDescent="0.35">
      <c r="B233" s="83"/>
      <c r="C233" s="397" t="s">
        <v>112</v>
      </c>
      <c r="D233" s="398" t="s">
        <v>113</v>
      </c>
      <c r="E233" s="399" t="s">
        <v>114</v>
      </c>
      <c r="F233" s="400" t="str">
        <f>E207</f>
        <v>LANDET KVANTUM UKE 36</v>
      </c>
      <c r="G233" s="400" t="str">
        <f>F207</f>
        <v>LANDET KVANTUM T.O.M UKE 36</v>
      </c>
      <c r="H233" s="400" t="s">
        <v>63</v>
      </c>
      <c r="I233" s="401" t="str">
        <f>H207</f>
        <v>LANDET KVANTUM T.O.M. UKE 36 2017</v>
      </c>
      <c r="J233" s="81"/>
      <c r="K233" s="121"/>
      <c r="L233" s="119"/>
      <c r="M233" s="119"/>
    </row>
    <row r="234" spans="2:13" s="98" customFormat="1" ht="14.1" customHeight="1" thickBot="1" x14ac:dyDescent="0.35">
      <c r="B234" s="162"/>
      <c r="C234" s="112" t="s">
        <v>115</v>
      </c>
      <c r="D234" s="426">
        <v>2075</v>
      </c>
      <c r="E234" s="429">
        <v>2075</v>
      </c>
      <c r="F234" s="402">
        <f>SUM(F235:F236)</f>
        <v>0</v>
      </c>
      <c r="G234" s="403">
        <f>SUM(G235:G236)</f>
        <v>2083.9490000000001</v>
      </c>
      <c r="H234" s="429">
        <f>E234-G234</f>
        <v>-8.9490000000000691</v>
      </c>
      <c r="I234" s="404">
        <f>SUM(I235:I236)</f>
        <v>2312.6921000000002</v>
      </c>
      <c r="J234" s="163"/>
      <c r="K234" s="97"/>
      <c r="L234" s="101"/>
      <c r="M234" s="101"/>
    </row>
    <row r="235" spans="2:13" s="98" customFormat="1" ht="14.1" customHeight="1" thickBot="1" x14ac:dyDescent="0.35">
      <c r="B235" s="162"/>
      <c r="C235" s="405" t="s">
        <v>87</v>
      </c>
      <c r="D235" s="427"/>
      <c r="E235" s="430"/>
      <c r="F235" s="406"/>
      <c r="G235" s="406">
        <v>1636.6134999999999</v>
      </c>
      <c r="H235" s="430"/>
      <c r="I235" s="407">
        <v>1843.4765</v>
      </c>
      <c r="J235" s="163"/>
      <c r="K235" s="97"/>
      <c r="L235" s="101"/>
      <c r="M235" s="101"/>
    </row>
    <row r="236" spans="2:13" s="98" customFormat="1" ht="14.1" customHeight="1" thickBot="1" x14ac:dyDescent="0.35">
      <c r="B236" s="162"/>
      <c r="C236" s="405" t="s">
        <v>89</v>
      </c>
      <c r="D236" s="428"/>
      <c r="E236" s="431"/>
      <c r="F236" s="408"/>
      <c r="G236" s="408">
        <v>447.33550000000002</v>
      </c>
      <c r="H236" s="431"/>
      <c r="I236" s="409">
        <v>469.21559999999999</v>
      </c>
      <c r="J236" s="163"/>
      <c r="K236" s="97"/>
      <c r="L236" s="101"/>
      <c r="M236" s="101"/>
    </row>
    <row r="237" spans="2:13" s="98" customFormat="1" ht="14.1" customHeight="1" thickBot="1" x14ac:dyDescent="0.35">
      <c r="B237" s="162"/>
      <c r="C237" s="112" t="s">
        <v>116</v>
      </c>
      <c r="D237" s="426">
        <v>1582</v>
      </c>
      <c r="E237" s="429">
        <v>1888</v>
      </c>
      <c r="F237" s="402">
        <f>SUM(F238:F239)</f>
        <v>0</v>
      </c>
      <c r="G237" s="402">
        <f>SUM(G238:G239)</f>
        <v>1706.2613000000001</v>
      </c>
      <c r="H237" s="429">
        <f>E237-G237</f>
        <v>181.73869999999988</v>
      </c>
      <c r="I237" s="404">
        <f>SUM(I238:I239)</f>
        <v>1946.3164000000002</v>
      </c>
      <c r="J237" s="163"/>
      <c r="K237" s="97"/>
      <c r="L237" s="101"/>
      <c r="M237" s="101"/>
    </row>
    <row r="238" spans="2:13" s="98" customFormat="1" ht="14.1" customHeight="1" thickBot="1" x14ac:dyDescent="0.35">
      <c r="B238" s="162"/>
      <c r="C238" s="405" t="s">
        <v>87</v>
      </c>
      <c r="D238" s="427"/>
      <c r="E238" s="430"/>
      <c r="F238" s="406"/>
      <c r="G238" s="406">
        <v>1422.6039000000001</v>
      </c>
      <c r="H238" s="430"/>
      <c r="I238" s="407">
        <v>1597.13</v>
      </c>
      <c r="J238" s="163"/>
      <c r="K238" s="97"/>
      <c r="L238" s="101"/>
      <c r="M238" s="101"/>
    </row>
    <row r="239" spans="2:13" s="98" customFormat="1" ht="14.1" customHeight="1" thickBot="1" x14ac:dyDescent="0.35">
      <c r="B239" s="162"/>
      <c r="C239" s="405" t="s">
        <v>89</v>
      </c>
      <c r="D239" s="428"/>
      <c r="E239" s="431"/>
      <c r="F239" s="408"/>
      <c r="G239" s="408">
        <v>283.6574</v>
      </c>
      <c r="H239" s="431"/>
      <c r="I239" s="409">
        <v>349.18639999999999</v>
      </c>
      <c r="J239" s="163"/>
      <c r="K239" s="97"/>
      <c r="L239" s="101"/>
      <c r="M239" s="101"/>
    </row>
    <row r="240" spans="2:13" s="98" customFormat="1" ht="14.1" customHeight="1" thickBot="1" x14ac:dyDescent="0.35">
      <c r="B240" s="162"/>
      <c r="C240" s="112" t="s">
        <v>117</v>
      </c>
      <c r="D240" s="426">
        <v>1582</v>
      </c>
      <c r="E240" s="429">
        <v>1888</v>
      </c>
      <c r="F240" s="402">
        <f>SUM(F241:F242)</f>
        <v>98.770499999999998</v>
      </c>
      <c r="G240" s="402">
        <f>SUM(G241:G242)</f>
        <v>105.24300000000001</v>
      </c>
      <c r="H240" s="429">
        <f>E240-G240</f>
        <v>1782.7570000000001</v>
      </c>
      <c r="I240" s="404">
        <f>SUM(I241:I242)</f>
        <v>154.29900000000001</v>
      </c>
      <c r="J240" s="163"/>
      <c r="K240" s="97"/>
      <c r="L240" s="101"/>
      <c r="M240" s="101"/>
    </row>
    <row r="241" spans="2:13" s="98" customFormat="1" ht="14.1" customHeight="1" thickBot="1" x14ac:dyDescent="0.35">
      <c r="B241" s="162"/>
      <c r="C241" s="405" t="s">
        <v>87</v>
      </c>
      <c r="D241" s="427"/>
      <c r="E241" s="430"/>
      <c r="F241" s="406">
        <v>81.990499999999997</v>
      </c>
      <c r="G241" s="406">
        <v>88.248000000000005</v>
      </c>
      <c r="H241" s="430"/>
      <c r="I241" s="407">
        <v>132.9555</v>
      </c>
      <c r="J241" s="163"/>
      <c r="K241" s="97"/>
      <c r="L241" s="101"/>
      <c r="M241" s="101"/>
    </row>
    <row r="242" spans="2:13" s="98" customFormat="1" ht="14.1" customHeight="1" thickBot="1" x14ac:dyDescent="0.35">
      <c r="B242" s="162"/>
      <c r="C242" s="405" t="s">
        <v>89</v>
      </c>
      <c r="D242" s="428"/>
      <c r="E242" s="431"/>
      <c r="F242" s="408">
        <v>16.78</v>
      </c>
      <c r="G242" s="408">
        <v>16.995000000000001</v>
      </c>
      <c r="H242" s="431"/>
      <c r="I242" s="409">
        <v>21.343499999999999</v>
      </c>
      <c r="J242" s="163"/>
      <c r="K242" s="97"/>
      <c r="L242" s="101"/>
      <c r="M242" s="101"/>
    </row>
    <row r="243" spans="2:13" s="98" customFormat="1" ht="14.1" customHeight="1" thickBot="1" x14ac:dyDescent="0.35">
      <c r="B243" s="90"/>
      <c r="C243" s="110" t="s">
        <v>55</v>
      </c>
      <c r="D243" s="185"/>
      <c r="E243" s="185"/>
      <c r="F243" s="185"/>
      <c r="G243" s="185">
        <v>0.157</v>
      </c>
      <c r="H243" s="184"/>
      <c r="I243" s="221">
        <f>0.608+0.766</f>
        <v>1.3740000000000001</v>
      </c>
      <c r="J243" s="91"/>
      <c r="K243" s="92"/>
      <c r="L243" s="193"/>
      <c r="M243" s="193"/>
    </row>
    <row r="244" spans="2:13" ht="16.2" thickBot="1" x14ac:dyDescent="0.35">
      <c r="B244" s="83"/>
      <c r="C244" s="113" t="s">
        <v>52</v>
      </c>
      <c r="D244" s="186">
        <f>SUM(D234:D243)</f>
        <v>5239</v>
      </c>
      <c r="E244" s="186">
        <f t="shared" ref="E244:H244" si="11">SUM(E234:E243)</f>
        <v>5851</v>
      </c>
      <c r="F244" s="186">
        <f>F234+F237+F240+F243</f>
        <v>98.770499999999998</v>
      </c>
      <c r="G244" s="186">
        <f>G234+G237+G240+G243</f>
        <v>3895.6103000000003</v>
      </c>
      <c r="H244" s="186">
        <f t="shared" si="11"/>
        <v>1955.5466999999999</v>
      </c>
      <c r="I244" s="186">
        <f>I234+I237+I240+I243</f>
        <v>4414.6814999999997</v>
      </c>
      <c r="J244" s="81"/>
      <c r="K244" s="121"/>
      <c r="L244" s="119"/>
      <c r="M244" s="119"/>
    </row>
    <row r="245" spans="2:13" s="71" customFormat="1" ht="9" customHeight="1" x14ac:dyDescent="0.3">
      <c r="B245" s="83"/>
      <c r="C245" s="66"/>
      <c r="D245" s="99"/>
      <c r="E245" s="99"/>
      <c r="F245" s="99"/>
      <c r="G245" s="99"/>
      <c r="H245" s="81"/>
      <c r="I245" s="81"/>
      <c r="J245" s="81"/>
      <c r="K245" s="121"/>
      <c r="L245" s="119"/>
      <c r="M245" s="119"/>
    </row>
    <row r="246" spans="2:13" ht="14.1" customHeight="1" thickBot="1" x14ac:dyDescent="0.35">
      <c r="B246" s="153"/>
      <c r="C246" s="155"/>
      <c r="D246" s="155"/>
      <c r="E246" s="155"/>
      <c r="F246" s="155"/>
      <c r="G246" s="105"/>
      <c r="H246" s="105"/>
      <c r="I246" s="155"/>
      <c r="J246" s="155"/>
      <c r="K246" s="156"/>
      <c r="L246" s="119"/>
      <c r="M246" s="119"/>
    </row>
    <row r="247" spans="2:13" ht="20.25" customHeight="1" thickTop="1" x14ac:dyDescent="0.3"/>
    <row r="248" spans="2:13" ht="14.1" hidden="1" customHeight="1" x14ac:dyDescent="0.3"/>
    <row r="249" spans="2:13" ht="14.1" hidden="1" customHeight="1" x14ac:dyDescent="0.3"/>
    <row r="250" spans="2:13" ht="14.1" hidden="1" customHeight="1" x14ac:dyDescent="0.3">
      <c r="G250" s="65"/>
    </row>
    <row r="251" spans="2:13" ht="14.1" hidden="1" customHeight="1" x14ac:dyDescent="0.3">
      <c r="F251" s="65"/>
    </row>
    <row r="252" spans="2:13" ht="14.1" hidden="1" customHeight="1" x14ac:dyDescent="0.3"/>
    <row r="253" spans="2:13" ht="14.1" hidden="1" customHeight="1" x14ac:dyDescent="0.3"/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4.1" hidden="1" customHeight="1" x14ac:dyDescent="0.3"/>
    <row r="355" ht="15" hidden="1" customHeight="1" x14ac:dyDescent="0.3"/>
    <row r="356" ht="15" hidden="1" customHeight="1" x14ac:dyDescent="0.3"/>
    <row r="357" ht="15" hidden="1" customHeight="1" x14ac:dyDescent="0.3"/>
    <row r="358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B2:K2"/>
    <mergeCell ref="B7:K7"/>
    <mergeCell ref="C9:D9"/>
    <mergeCell ref="E9:F9"/>
    <mergeCell ref="G9:H9"/>
    <mergeCell ref="B222:K222"/>
    <mergeCell ref="C224:D224"/>
    <mergeCell ref="B231:K231"/>
    <mergeCell ref="D234:D236"/>
    <mergeCell ref="E234:E236"/>
    <mergeCell ref="H234:H236"/>
    <mergeCell ref="D237:D239"/>
    <mergeCell ref="E237:E239"/>
    <mergeCell ref="H237:H239"/>
    <mergeCell ref="D240:D242"/>
    <mergeCell ref="E240:E242"/>
    <mergeCell ref="H240:H242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36
&amp;"-,Normal"&amp;11(iht. mottatte landings- og sluttsedler fra fiskesalgslagene; alle tallstørrelser i hele tonn)&amp;R11.09.2018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UKE_36_2018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2018-07-24T11:17:29Z</cp:lastPrinted>
  <dcterms:created xsi:type="dcterms:W3CDTF">2011-07-06T12:13:20Z</dcterms:created>
  <dcterms:modified xsi:type="dcterms:W3CDTF">2018-09-11T07:25:59Z</dcterms:modified>
</cp:coreProperties>
</file>