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20\UKE 21\"/>
    </mc:Choice>
  </mc:AlternateContent>
  <bookViews>
    <workbookView xWindow="0" yWindow="0" windowWidth="28800" windowHeight="14820" tabRatio="413"/>
  </bookViews>
  <sheets>
    <sheet name="UKE_21_2020" sheetId="1" r:id="rId1"/>
  </sheets>
  <definedNames>
    <definedName name="Z_14D440E4_F18A_4F78_9989_38C1B133222D_.wvu.Cols" localSheetId="0" hidden="1">UKE_21_2020!#REF!</definedName>
    <definedName name="Z_14D440E4_F18A_4F78_9989_38C1B133222D_.wvu.PrintArea" localSheetId="0" hidden="1">UKE_21_2020!$B$1:$M$249</definedName>
    <definedName name="Z_14D440E4_F18A_4F78_9989_38C1B133222D_.wvu.Rows" localSheetId="0" hidden="1">UKE_21_2020!$361:$1048576,UKE_21_2020!$250:$360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F36" i="1"/>
  <c r="F33" i="1"/>
  <c r="F29" i="1"/>
  <c r="J32" i="1"/>
  <c r="I132" i="1" l="1"/>
  <c r="D229" i="1" l="1"/>
  <c r="J24" i="1" l="1"/>
  <c r="J31" i="1" l="1"/>
  <c r="J23" i="1" s="1"/>
  <c r="G33" i="1" l="1"/>
  <c r="G29" i="1" l="1"/>
  <c r="F31" i="1" l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H11" i="1" l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32" i="1" l="1"/>
  <c r="F24" i="1" l="1"/>
  <c r="F125" i="1" l="1"/>
  <c r="F124" i="1" s="1"/>
  <c r="I29" i="1" l="1"/>
  <c r="F178" i="1" l="1"/>
  <c r="G178" i="1"/>
  <c r="I119" i="1" l="1"/>
  <c r="I125" i="1"/>
  <c r="I124" i="1" s="1"/>
  <c r="G31" i="1"/>
  <c r="G23" i="1" l="1"/>
  <c r="I138" i="1"/>
  <c r="I178" i="1"/>
  <c r="F23" i="1"/>
  <c r="I31" i="1" l="1"/>
  <c r="I24" i="1"/>
  <c r="H89" i="1"/>
  <c r="H88" i="1" s="1"/>
  <c r="I23" i="1" l="1"/>
  <c r="F184" i="1" l="1"/>
  <c r="F189" i="1" s="1"/>
  <c r="G184" i="1"/>
  <c r="H184" i="1" s="1"/>
  <c r="I189" i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G39" i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<sst xmlns="http://schemas.openxmlformats.org/spreadsheetml/2006/main" count="257" uniqueCount="134">
  <si>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</si>
  <si>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</si>
  <si>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</si>
  <si>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</si>
  <si>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</si>
  <si>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</si>
  <si>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</si>
  <si>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</si>
  <si>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</si>
  <si>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</si>
  <si>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</si>
  <si>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</si>
  <si>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</si>
  <si>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</si>
  <si>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</si>
  <si>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</si>
  <si>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</si>
  <si>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</si>
  <si>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</si>
  <si>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</si>
  <si>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</si>
  <si>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</si>
  <si>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</si>
  <si>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</si>
  <si>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</si>
  <si>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</si>
  <si>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</si>
  <si>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</si>
  <si>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</si>
  <si>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</si>
  <si>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</si>
  <si>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</si>
  <si>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</si>
  <si>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</si>
  <si>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</si>
  <si>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</si>
  <si>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</si>
  <si>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</si>
  <si>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</si>
  <si>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</si>
  <si>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</si>
  <si>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</si>
  <si>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</si>
  <si>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</si>
  <si>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</si>
  <si>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</si>
  <si>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</si>
  <si>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</si>
  <si>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</si>
  <si>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</si>
  <si>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</si>
  <si>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</si>
  <si>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</si>
  <si>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</si>
  <si>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</si>
  <si>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</si>
  <si>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</si>
  <si>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</si>
  <si>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</si>
  <si>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</si>
  <si>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</si>
  <si>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</si>
  <si>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</si>
  <si>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</si>
  <si>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</si>
  <si>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</si>
  <si>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</si>
  <si>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</si>
  <si>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</si>
  <si>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</si>
  <si>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</si>
  <si>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</si>
  <si>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</si>
  <si>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</si>
  <si>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</si>
  <si>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</si>
  <si>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</si>
  <si>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</si>
  <si>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</si>
  <si>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</si>
  <si>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</si>
  <si>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</si>
  <si>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</si>
  <si>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</si>
  <si>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</si>
  <si>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</si>
  <si>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</si>
  <si>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</si>
  <si>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</si>
  <si>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</si>
  <si>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</si>
  <si>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</si>
  <si>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</si>
  <si>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</si>
  <si>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</si>
  <si>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</si>
  <si>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</si>
  <si>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</si>
  <si>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</si>
  <si>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</si>
  <si>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</si>
  <si>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</si>
  <si>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</si>
  <si>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</si>
  <si>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</si>
  <si>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</si>
  <si>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</si>
  <si>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</si>
  <si>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</si>
  <si>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</si>
  <si>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</si>
  <si>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</si>
  <si>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</si>
  <si>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</si>
  <si>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</si>
  <si>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</si>
  <si>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</si>
  <si>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</si>
  <si>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</si>
  <si>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</si>
  <si>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</si>
  <si>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</si>
  <si>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</si>
  <si>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</si>
  <si>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</si>
  <si>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</si>
  <si>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</si>
  <si>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</si>
  <si>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r>
      <t xml:space="preserve">2 </t>
    </r>
    <r>
      <rPr>
        <sz val="9"/>
        <color theme="1"/>
        <rFont val="Calibri"/>
        <family val="2"/>
      </rPr>
      <t>Registrert rekreasjonsfiske utgjør 43 tonn, men det legges til grunn at hele avsetningen tas</t>
    </r>
  </si>
  <si>
    <t>LANDET KVANTUM UKE 21</t>
  </si>
  <si>
    <t>LANDET KVANTUM T.O.M UKE 21</t>
  </si>
  <si>
    <t>LANDET KVANTUM T.O.M. UKE 21 2019</t>
  </si>
  <si>
    <r>
      <t xml:space="preserve">3 </t>
    </r>
    <r>
      <rPr>
        <sz val="9"/>
        <color theme="1"/>
        <rFont val="Calibri"/>
        <family val="2"/>
      </rPr>
      <t>Registrert rekreasjonsfiske utgjør 1 888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</si>
  <si>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198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</si>
</sst>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3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59" fillId="0" borderId="66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8" fillId="4" borderId="50" xfId="0" applyNumberFormat="1" applyFont="1" applyFill="1" applyBorder="1" applyAlignment="1">
      <alignment vertical="center" wrapText="1"/>
    </xf>
    <xf numFmtId="3" fontId="60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59" fillId="0" borderId="75" xfId="0" applyNumberFormat="1" applyFont="1" applyFill="1" applyBorder="1" applyAlignment="1">
      <alignment vertical="center" wrapText="1"/>
    </xf>
    <xf numFmtId="0" fontId="58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59" fillId="0" borderId="78" xfId="0" applyNumberFormat="1" applyFont="1" applyFill="1" applyBorder="1" applyAlignment="1">
      <alignment vertical="center" wrapText="1"/>
    </xf>
    <xf numFmtId="3" fontId="59" fillId="0" borderId="79" xfId="0" applyNumberFormat="1" applyFont="1" applyFill="1" applyBorder="1" applyAlignment="1">
      <alignment vertical="center" wrapText="1"/>
    </xf>
    <xf numFmtId="3" fontId="59" fillId="0" borderId="80" xfId="0" applyNumberFormat="1" applyFont="1" applyFill="1" applyBorder="1" applyAlignment="1">
      <alignment vertical="center" wrapText="1"/>
    </xf>
    <xf numFmtId="3" fontId="59" fillId="0" borderId="81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0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0" fontId="23" fillId="0" borderId="32" xfId="0" applyFont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8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6" xfId="0" applyNumberFormat="1" applyFont="1" applyFill="1" applyBorder="1" applyAlignment="1">
      <alignment vertical="center"/>
    </xf>
    <xf numFmtId="3" fontId="0" fillId="0" borderId="8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7" xfId="1" applyNumberFormat="1" applyFont="1" applyFill="1" applyBorder="1" applyAlignment="1">
      <alignment vertical="center"/>
    </xf>
    <xf numFmtId="0" fontId="63" fillId="0" borderId="1" xfId="0" applyFont="1" applyBorder="1" applyAlignment="1">
      <alignment horizontal="left" vertical="center"/>
    </xf>
    <xf numFmtId="3" fontId="63" fillId="0" borderId="79" xfId="1" applyNumberFormat="1" applyFont="1" applyFill="1" applyBorder="1" applyAlignment="1">
      <alignment vertical="center"/>
    </xf>
    <xf numFmtId="3" fontId="63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3" fontId="10" fillId="0" borderId="20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3" fontId="22" fillId="0" borderId="78" xfId="1" applyNumberFormat="1" applyFont="1" applyFill="1" applyBorder="1" applyAlignment="1">
      <alignment vertical="center"/>
    </xf>
    <xf numFmtId="0" fontId="8" fillId="4" borderId="58" xfId="0" applyFont="1" applyFill="1" applyBorder="1" applyAlignment="1">
      <alignment horizontal="center" vertical="center"/>
    </xf>
    <xf numFmtId="3" fontId="22" fillId="0" borderId="76" xfId="1" applyNumberFormat="1" applyFont="1" applyFill="1" applyBorder="1" applyAlignment="1">
      <alignment vertical="center"/>
    </xf>
    <xf numFmtId="3" fontId="22" fillId="0" borderId="82" xfId="1" applyNumberFormat="1" applyFont="1" applyFill="1" applyBorder="1" applyAlignment="1">
      <alignment vertical="center"/>
    </xf>
    <xf numFmtId="3" fontId="12" fillId="0" borderId="79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42" xfId="0" applyNumberFormat="1" applyFont="1" applyBorder="1" applyAlignment="1">
      <alignment horizontal="right" vertical="center" wrapText="1"/>
    </xf>
    <xf numFmtId="3" fontId="43" fillId="0" borderId="91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89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topLeftCell="A132" zoomScaleNormal="115" workbookViewId="0">
      <selection activeCell="I142" sqref="I142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42578125" style="5" customWidth="1"/>
    <col min="4" max="4" width="15" style="5" customWidth="1"/>
    <col min="5" max="5" width="16.42578125" style="5" bestFit="1" customWidth="1"/>
    <col min="6" max="6" width="13.5703125" style="5" customWidth="1"/>
    <col min="7" max="7" width="19.5703125" style="5" customWidth="1"/>
    <col min="8" max="8" width="18.42578125" style="5" customWidth="1"/>
    <col min="9" max="10" width="18.42578125" style="70" customWidth="1"/>
    <col min="11" max="11" width="0.5703125" style="5" customWidth="1"/>
    <col min="12" max="12" width="0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8.1" customHeight="1" thickBot="1" x14ac:dyDescent="0.3"/>
    <row r="2" spans="2:13" ht="31.5" customHeight="1" thickTop="1" thickBot="1" x14ac:dyDescent="0.3">
      <c r="B2" s="432" t="s">
        <v>101</v>
      </c>
      <c r="C2" s="433"/>
      <c r="D2" s="433"/>
      <c r="E2" s="433"/>
      <c r="F2" s="433"/>
      <c r="G2" s="433"/>
      <c r="H2" s="433"/>
      <c r="I2" s="433"/>
      <c r="J2" s="433"/>
      <c r="K2" s="434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3"/>
      <c r="C7" s="424"/>
      <c r="D7" s="424"/>
      <c r="E7" s="424"/>
      <c r="F7" s="424"/>
      <c r="G7" s="424"/>
      <c r="H7" s="424"/>
      <c r="I7" s="424"/>
      <c r="J7" s="424"/>
      <c r="K7" s="425"/>
      <c r="L7" s="204"/>
      <c r="M7" s="204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14" t="s">
        <v>2</v>
      </c>
      <c r="D9" s="415"/>
      <c r="E9" s="414" t="s">
        <v>20</v>
      </c>
      <c r="F9" s="415"/>
      <c r="G9" s="414" t="s">
        <v>21</v>
      </c>
      <c r="H9" s="415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1">
        <v>102994</v>
      </c>
      <c r="G10" s="165" t="s">
        <v>25</v>
      </c>
      <c r="H10" s="241">
        <v>27228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334277</v>
      </c>
      <c r="E11" s="165" t="s">
        <v>6</v>
      </c>
      <c r="F11" s="169">
        <v>212550</v>
      </c>
      <c r="G11" s="165" t="s">
        <v>78</v>
      </c>
      <c r="H11" s="169">
        <f>149852+15270</f>
        <v>165122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322277</v>
      </c>
      <c r="E12" s="165" t="s">
        <v>93</v>
      </c>
      <c r="F12" s="169">
        <v>18733</v>
      </c>
      <c r="G12" s="165" t="s">
        <v>79</v>
      </c>
      <c r="H12" s="169">
        <v>20200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125</v>
      </c>
      <c r="D13" s="169">
        <v>102446</v>
      </c>
      <c r="E13" s="235"/>
      <c r="F13" s="236"/>
      <c r="G13" s="167" t="s">
        <v>15</v>
      </c>
      <c r="H13" s="242"/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759000</v>
      </c>
      <c r="E14" s="121" t="s">
        <v>7</v>
      </c>
      <c r="F14" s="170">
        <f>SUM(F10:F13)</f>
        <v>334277</v>
      </c>
      <c r="G14" s="121" t="s">
        <v>6</v>
      </c>
      <c r="H14" s="170">
        <f>SUM(H10:H13)</f>
        <v>212550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1" t="s">
        <v>127</v>
      </c>
      <c r="D15" s="311"/>
      <c r="E15" s="311"/>
      <c r="F15" s="311"/>
      <c r="G15" s="311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4"/>
      <c r="D16" s="234"/>
      <c r="E16" s="234"/>
      <c r="F16" s="234"/>
      <c r="G16" s="234"/>
      <c r="H16" s="234"/>
      <c r="I16" s="234"/>
      <c r="J16" s="198"/>
      <c r="K16" s="127"/>
      <c r="L16" s="118"/>
      <c r="M16" s="118"/>
    </row>
    <row r="17" spans="1:13" ht="21.75" customHeight="1" x14ac:dyDescent="0.25">
      <c r="B17" s="416" t="s">
        <v>8</v>
      </c>
      <c r="C17" s="417"/>
      <c r="D17" s="417"/>
      <c r="E17" s="417"/>
      <c r="F17" s="417"/>
      <c r="G17" s="417"/>
      <c r="H17" s="417"/>
      <c r="I17" s="417"/>
      <c r="J17" s="417"/>
      <c r="K17" s="418"/>
      <c r="L17" s="204"/>
      <c r="M17" s="204"/>
    </row>
    <row r="18" spans="1:13" ht="12" customHeight="1" thickBot="1" x14ac:dyDescent="0.3">
      <c r="B18" s="119"/>
      <c r="C18" s="237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3" t="s">
        <v>70</v>
      </c>
      <c r="E19" s="323" t="s">
        <v>97</v>
      </c>
      <c r="F19" s="324" t="s">
        <v>129</v>
      </c>
      <c r="G19" s="324" t="s">
        <v>130</v>
      </c>
      <c r="H19" s="324" t="s">
        <v>69</v>
      </c>
      <c r="I19" s="324" t="s">
        <v>62</v>
      </c>
      <c r="J19" s="325" t="s">
        <v>131</v>
      </c>
      <c r="K19" s="116"/>
      <c r="L19" s="4"/>
      <c r="M19" s="4"/>
    </row>
    <row r="20" spans="1:13" ht="14.1" customHeight="1" x14ac:dyDescent="0.25">
      <c r="B20" s="119"/>
      <c r="C20" s="258" t="s">
        <v>16</v>
      </c>
      <c r="D20" s="312">
        <f>D22+D21</f>
        <v>106710</v>
      </c>
      <c r="E20" s="312">
        <f>E22+E21</f>
        <v>105976</v>
      </c>
      <c r="F20" s="312">
        <f>F22+F21</f>
        <v>686.52750000000003</v>
      </c>
      <c r="G20" s="312">
        <f>G21+G22</f>
        <v>52970.856119999997</v>
      </c>
      <c r="H20" s="326"/>
      <c r="I20" s="326">
        <f>I22+I21</f>
        <v>53005.143880000003</v>
      </c>
      <c r="J20" s="327">
        <f>J22+J21</f>
        <v>38766.17858</v>
      </c>
      <c r="K20" s="128"/>
      <c r="L20" s="156"/>
      <c r="M20" s="156"/>
    </row>
    <row r="21" spans="1:13" ht="14.1" customHeight="1" x14ac:dyDescent="0.25">
      <c r="B21" s="119"/>
      <c r="C21" s="259" t="s">
        <v>12</v>
      </c>
      <c r="D21" s="313">
        <v>105960</v>
      </c>
      <c r="E21" s="313">
        <v>105175</v>
      </c>
      <c r="F21" s="313">
        <v>685.33500000000004</v>
      </c>
      <c r="G21" s="313">
        <v>52749.000119999997</v>
      </c>
      <c r="H21" s="328"/>
      <c r="I21" s="328">
        <f>E21-G21</f>
        <v>52425.999880000003</v>
      </c>
      <c r="J21" s="329">
        <v>38521.544399999999</v>
      </c>
      <c r="K21" s="128"/>
      <c r="L21" s="156"/>
      <c r="M21" s="156"/>
    </row>
    <row r="22" spans="1:13" ht="14.1" customHeight="1" thickBot="1" x14ac:dyDescent="0.3">
      <c r="B22" s="119"/>
      <c r="C22" s="260" t="s">
        <v>11</v>
      </c>
      <c r="D22" s="322">
        <v>750</v>
      </c>
      <c r="E22" s="322">
        <v>801</v>
      </c>
      <c r="F22" s="322">
        <v>1.1924999999999999</v>
      </c>
      <c r="G22" s="322">
        <v>221.85599999999999</v>
      </c>
      <c r="H22" s="330"/>
      <c r="I22" s="330">
        <f>E22-G22</f>
        <v>579.14400000000001</v>
      </c>
      <c r="J22" s="331">
        <v>244.63417999999999</v>
      </c>
      <c r="K22" s="128"/>
      <c r="L22" s="156"/>
      <c r="M22" s="156"/>
    </row>
    <row r="23" spans="1:13" ht="14.1" customHeight="1" x14ac:dyDescent="0.25">
      <c r="B23" s="119"/>
      <c r="C23" s="258" t="s">
        <v>17</v>
      </c>
      <c r="D23" s="312">
        <f>D31+D30+D24</f>
        <v>223234</v>
      </c>
      <c r="E23" s="312">
        <f>E31+E30+E24</f>
        <v>213782</v>
      </c>
      <c r="F23" s="312">
        <f>F31+F30+F24</f>
        <v>3441.1755500000004</v>
      </c>
      <c r="G23" s="312">
        <f>G24+G30+G31</f>
        <v>175514.22227999999</v>
      </c>
      <c r="H23" s="326"/>
      <c r="I23" s="326">
        <f>I24+I30+I31</f>
        <v>38267.777719999998</v>
      </c>
      <c r="J23" s="327">
        <f>J24+J30+J31</f>
        <v>176569.133558</v>
      </c>
      <c r="K23" s="128"/>
      <c r="L23" s="156"/>
      <c r="M23" s="156"/>
    </row>
    <row r="24" spans="1:13" ht="15" customHeight="1" x14ac:dyDescent="0.25">
      <c r="A24" s="21"/>
      <c r="B24" s="129"/>
      <c r="C24" s="265" t="s">
        <v>80</v>
      </c>
      <c r="D24" s="314">
        <f>D25+D26+D27+D28+D29</f>
        <v>174605</v>
      </c>
      <c r="E24" s="314">
        <f>E25+E26+E27+E28+E29</f>
        <v>165351</v>
      </c>
      <c r="F24" s="314">
        <f>F25+F26+F27+F28</f>
        <v>2883.0075500000003</v>
      </c>
      <c r="G24" s="314">
        <f>G25+G26+G27+G28</f>
        <v>141028.36163999999</v>
      </c>
      <c r="H24" s="332"/>
      <c r="I24" s="332">
        <f>I25+I26+I27+I28+I29</f>
        <v>24322.638360000001</v>
      </c>
      <c r="J24" s="333">
        <f>J25+J26+J27+J28</f>
        <v>144986.003478</v>
      </c>
      <c r="K24" s="128"/>
      <c r="L24" s="156"/>
      <c r="M24" s="156"/>
    </row>
    <row r="25" spans="1:13" ht="14.1" customHeight="1" x14ac:dyDescent="0.25">
      <c r="A25" s="22"/>
      <c r="B25" s="130"/>
      <c r="C25" s="264" t="s">
        <v>22</v>
      </c>
      <c r="D25" s="315">
        <v>41189</v>
      </c>
      <c r="E25" s="315">
        <v>39029</v>
      </c>
      <c r="F25" s="315">
        <v>393.79694999999998</v>
      </c>
      <c r="G25" s="315">
        <v>37658.55732</v>
      </c>
      <c r="H25" s="334">
        <v>816</v>
      </c>
      <c r="I25" s="334">
        <f>E25-G25+H25</f>
        <v>2186.4426800000001</v>
      </c>
      <c r="J25" s="335">
        <v>41277.720079999999</v>
      </c>
      <c r="K25" s="128"/>
      <c r="L25" s="156"/>
      <c r="M25" s="156"/>
    </row>
    <row r="26" spans="1:13" ht="14.1" customHeight="1" x14ac:dyDescent="0.25">
      <c r="A26" s="22"/>
      <c r="B26" s="130"/>
      <c r="C26" s="264" t="s">
        <v>59</v>
      </c>
      <c r="D26" s="315">
        <v>45257</v>
      </c>
      <c r="E26" s="315">
        <v>41911</v>
      </c>
      <c r="F26" s="315">
        <v>519.98925999999994</v>
      </c>
      <c r="G26" s="315">
        <v>38356.32619</v>
      </c>
      <c r="H26" s="334">
        <v>822</v>
      </c>
      <c r="I26" s="334">
        <f>E26-G26+H26</f>
        <v>4376.6738100000002</v>
      </c>
      <c r="J26" s="335">
        <v>39476.560189999997</v>
      </c>
      <c r="K26" s="128"/>
      <c r="L26" s="156"/>
      <c r="M26" s="156"/>
    </row>
    <row r="27" spans="1:13" ht="14.1" customHeight="1" x14ac:dyDescent="0.25">
      <c r="A27" s="22"/>
      <c r="B27" s="130"/>
      <c r="C27" s="264" t="s">
        <v>60</v>
      </c>
      <c r="D27" s="315">
        <v>42190</v>
      </c>
      <c r="E27" s="315">
        <v>42357</v>
      </c>
      <c r="F27" s="315">
        <v>1341.10196</v>
      </c>
      <c r="G27" s="315">
        <v>39012.42884</v>
      </c>
      <c r="H27" s="334">
        <v>920</v>
      </c>
      <c r="I27" s="334">
        <f>E27-G27+H27</f>
        <v>4264.5711599999995</v>
      </c>
      <c r="J27" s="335">
        <v>36915.071351999999</v>
      </c>
      <c r="K27" s="128"/>
      <c r="L27" s="156"/>
      <c r="M27" s="156"/>
    </row>
    <row r="28" spans="1:13" ht="14.1" customHeight="1" x14ac:dyDescent="0.25">
      <c r="A28" s="22"/>
      <c r="B28" s="130"/>
      <c r="C28" s="264" t="s">
        <v>82</v>
      </c>
      <c r="D28" s="315">
        <v>30699</v>
      </c>
      <c r="E28" s="315">
        <v>28468</v>
      </c>
      <c r="F28" s="315">
        <v>628.11937999999998</v>
      </c>
      <c r="G28" s="315">
        <v>26001.049289999999</v>
      </c>
      <c r="H28" s="334">
        <v>770</v>
      </c>
      <c r="I28" s="334">
        <f>E28-G28+H28</f>
        <v>3236.950710000001</v>
      </c>
      <c r="J28" s="335">
        <v>27316.651856</v>
      </c>
      <c r="K28" s="128"/>
      <c r="L28" s="156"/>
      <c r="M28" s="156"/>
    </row>
    <row r="29" spans="1:13" ht="14.1" customHeight="1" x14ac:dyDescent="0.25">
      <c r="A29" s="22"/>
      <c r="B29" s="130"/>
      <c r="C29" s="264" t="s">
        <v>83</v>
      </c>
      <c r="D29" s="315">
        <v>15270</v>
      </c>
      <c r="E29" s="315">
        <v>13586</v>
      </c>
      <c r="F29" s="315">
        <f>G29-3328</f>
        <v>0</v>
      </c>
      <c r="G29" s="315">
        <f>H25+H26+H27+H28</f>
        <v>3328</v>
      </c>
      <c r="H29" s="334"/>
      <c r="I29" s="334">
        <f>E29-G29</f>
        <v>10258</v>
      </c>
      <c r="J29" s="335">
        <v>3607</v>
      </c>
      <c r="K29" s="128"/>
      <c r="L29" s="156"/>
      <c r="M29" s="156"/>
    </row>
    <row r="30" spans="1:13" ht="14.1" customHeight="1" x14ac:dyDescent="0.25">
      <c r="A30" s="23"/>
      <c r="B30" s="129"/>
      <c r="C30" s="265" t="s">
        <v>18</v>
      </c>
      <c r="D30" s="314">
        <v>27917</v>
      </c>
      <c r="E30" s="314">
        <v>28138</v>
      </c>
      <c r="F30" s="314"/>
      <c r="G30" s="314">
        <v>15363.12493</v>
      </c>
      <c r="H30" s="334"/>
      <c r="I30" s="332">
        <f>E30-G30</f>
        <v>12774.87507</v>
      </c>
      <c r="J30" s="333">
        <v>13603.08332</v>
      </c>
      <c r="K30" s="128"/>
      <c r="L30" s="156"/>
      <c r="M30" s="156"/>
    </row>
    <row r="31" spans="1:13" ht="14.1" customHeight="1" x14ac:dyDescent="0.25">
      <c r="A31" s="23"/>
      <c r="B31" s="129"/>
      <c r="C31" s="265" t="s">
        <v>81</v>
      </c>
      <c r="D31" s="314">
        <f>D32+D33</f>
        <v>20712</v>
      </c>
      <c r="E31" s="314">
        <f>E32+E33</f>
        <v>20293</v>
      </c>
      <c r="F31" s="314">
        <f>F32</f>
        <v>558.16800000000001</v>
      </c>
      <c r="G31" s="314">
        <f>G32</f>
        <v>19122.735710000001</v>
      </c>
      <c r="H31" s="334"/>
      <c r="I31" s="332">
        <f>I32+I33</f>
        <v>1170.2642899999992</v>
      </c>
      <c r="J31" s="333">
        <f>J32</f>
        <v>17980.046760000001</v>
      </c>
      <c r="K31" s="128"/>
      <c r="L31" s="156"/>
      <c r="M31" s="156"/>
    </row>
    <row r="32" spans="1:13" ht="14.1" customHeight="1" x14ac:dyDescent="0.25">
      <c r="A32" s="22"/>
      <c r="B32" s="130"/>
      <c r="C32" s="264" t="s">
        <v>10</v>
      </c>
      <c r="D32" s="315">
        <v>18842</v>
      </c>
      <c r="E32" s="315">
        <v>18423</v>
      </c>
      <c r="F32" s="315">
        <f>558.168-F36</f>
        <v>558.16800000000001</v>
      </c>
      <c r="G32" s="315">
        <f>21632.73571-G36</f>
        <v>19122.735710000001</v>
      </c>
      <c r="H32" s="334">
        <v>617</v>
      </c>
      <c r="I32" s="334">
        <f>E32-G32+H32</f>
        <v>-82.735710000000836</v>
      </c>
      <c r="J32" s="335">
        <f>21070.04676-J36</f>
        <v>17980.046760000001</v>
      </c>
      <c r="K32" s="128"/>
      <c r="L32" s="156"/>
      <c r="M32" s="156"/>
    </row>
    <row r="33" spans="1:13" ht="14.1" customHeight="1" thickBot="1" x14ac:dyDescent="0.3">
      <c r="A33" s="22"/>
      <c r="B33" s="130"/>
      <c r="C33" s="336" t="s">
        <v>84</v>
      </c>
      <c r="D33" s="316">
        <v>1870</v>
      </c>
      <c r="E33" s="316">
        <v>1870</v>
      </c>
      <c r="F33" s="316">
        <f>G33-617</f>
        <v>0</v>
      </c>
      <c r="G33" s="316">
        <f>H32</f>
        <v>617</v>
      </c>
      <c r="H33" s="337"/>
      <c r="I33" s="337">
        <f t="shared" ref="I33:I38" si="0">E33-G33</f>
        <v>1253</v>
      </c>
      <c r="J33" s="338">
        <v>455</v>
      </c>
      <c r="K33" s="128"/>
      <c r="L33" s="156"/>
      <c r="M33" s="156"/>
    </row>
    <row r="34" spans="1:13" ht="15.75" customHeight="1" thickBot="1" x14ac:dyDescent="0.3">
      <c r="B34" s="119"/>
      <c r="C34" s="173" t="s">
        <v>109</v>
      </c>
      <c r="D34" s="377">
        <v>2500</v>
      </c>
      <c r="E34" s="377">
        <v>2500</v>
      </c>
      <c r="F34" s="377">
        <v>73.350399999999993</v>
      </c>
      <c r="G34" s="377">
        <v>1420.22756</v>
      </c>
      <c r="H34" s="339"/>
      <c r="I34" s="339">
        <f t="shared" si="0"/>
        <v>1079.77244</v>
      </c>
      <c r="J34" s="340">
        <v>2781.918032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7">
        <v>933</v>
      </c>
      <c r="E35" s="317">
        <v>933</v>
      </c>
      <c r="F35" s="317">
        <v>2.9460600000000001</v>
      </c>
      <c r="G35" s="317">
        <v>443.49964999999997</v>
      </c>
      <c r="H35" s="318"/>
      <c r="I35" s="339">
        <f t="shared" si="0"/>
        <v>489.50035000000003</v>
      </c>
      <c r="J35" s="340">
        <v>447.80763999999999</v>
      </c>
      <c r="K35" s="128"/>
      <c r="L35" s="156"/>
      <c r="M35" s="156"/>
    </row>
    <row r="36" spans="1:13" ht="17.25" customHeight="1" thickBot="1" x14ac:dyDescent="0.3">
      <c r="B36" s="119"/>
      <c r="C36" s="173" t="s">
        <v>110</v>
      </c>
      <c r="D36" s="317">
        <v>3000</v>
      </c>
      <c r="E36" s="317">
        <v>3000</v>
      </c>
      <c r="F36" s="317">
        <f>G36-2510</f>
        <v>0</v>
      </c>
      <c r="G36" s="317">
        <v>2510</v>
      </c>
      <c r="H36" s="364"/>
      <c r="I36" s="318">
        <f t="shared" si="0"/>
        <v>490</v>
      </c>
      <c r="J36" s="321">
        <v>3090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7">
        <v>7000</v>
      </c>
      <c r="E37" s="317">
        <v>7000</v>
      </c>
      <c r="F37" s="317">
        <v>21.487369999999999</v>
      </c>
      <c r="G37" s="317">
        <v>7000</v>
      </c>
      <c r="H37" s="318"/>
      <c r="I37" s="318">
        <f t="shared" si="0"/>
        <v>0</v>
      </c>
      <c r="J37" s="321">
        <v>7000</v>
      </c>
      <c r="K37" s="128"/>
      <c r="L37" s="156"/>
      <c r="M37" s="156"/>
    </row>
    <row r="38" spans="1:13" ht="14.1" customHeight="1" thickBot="1" x14ac:dyDescent="0.3">
      <c r="B38" s="119"/>
      <c r="C38" s="152" t="s">
        <v>112</v>
      </c>
      <c r="D38" s="317">
        <v>0</v>
      </c>
      <c r="E38" s="317">
        <v>0</v>
      </c>
      <c r="F38" s="317"/>
      <c r="G38" s="317">
        <v>22</v>
      </c>
      <c r="H38" s="318"/>
      <c r="I38" s="318">
        <f t="shared" si="0"/>
        <v>-22</v>
      </c>
      <c r="J38" s="321">
        <v>-42</v>
      </c>
      <c r="K38" s="128"/>
      <c r="L38" s="156"/>
      <c r="M38" s="156"/>
    </row>
    <row r="39" spans="1:13" ht="16.5" customHeight="1" thickBot="1" x14ac:dyDescent="0.3">
      <c r="B39" s="119"/>
      <c r="C39" s="179" t="s">
        <v>9</v>
      </c>
      <c r="D39" s="319">
        <f>D20+D23+D34+D35+D36+D37+D38</f>
        <v>343377</v>
      </c>
      <c r="E39" s="319">
        <f>E20+E23+E34+E35+E36+E37+E38</f>
        <v>333191</v>
      </c>
      <c r="F39" s="319">
        <f>F20+F23+F34+F35+F37+F38+F36</f>
        <v>4225.4868800000004</v>
      </c>
      <c r="G39" s="319">
        <f>G20+G23+G34+G35+G36+G37+G38</f>
        <v>239880.80561000001</v>
      </c>
      <c r="H39" s="196">
        <f>H25+H26+H27+H28+H32</f>
        <v>3945</v>
      </c>
      <c r="I39" s="196">
        <f>I20+I23+I34+I35+I36+I37+I38</f>
        <v>93310.194390000004</v>
      </c>
      <c r="J39" s="207">
        <f>J20+J23+J34+J35+J36+J37+J38</f>
        <v>228613.03781000001</v>
      </c>
      <c r="K39" s="128"/>
      <c r="L39" s="156"/>
      <c r="M39" s="156"/>
    </row>
    <row r="40" spans="1:13" ht="14.1" customHeight="1" x14ac:dyDescent="0.25">
      <c r="A40" s="16"/>
      <c r="B40" s="122"/>
      <c r="C40" s="123" t="s">
        <v>108</v>
      </c>
      <c r="D40" s="131"/>
      <c r="E40" s="131"/>
      <c r="F40" s="171"/>
      <c r="G40" s="171"/>
      <c r="H40" s="163"/>
      <c r="I40" s="163"/>
      <c r="J40" s="396"/>
      <c r="K40" s="395"/>
      <c r="L40" s="123"/>
      <c r="M40" s="123"/>
    </row>
    <row r="41" spans="1:13" s="16" customFormat="1" ht="14.1" customHeight="1" x14ac:dyDescent="0.25">
      <c r="B41" s="122"/>
      <c r="C41" s="132" t="s">
        <v>114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25">
      <c r="B42" s="122"/>
      <c r="C42" s="201" t="s">
        <v>132</v>
      </c>
      <c r="D42" s="203"/>
      <c r="E42" s="203"/>
      <c r="F42" s="203"/>
      <c r="G42" s="131"/>
      <c r="H42" s="156"/>
      <c r="I42" s="156"/>
      <c r="J42" s="118"/>
      <c r="K42" s="124"/>
      <c r="L42" s="123"/>
      <c r="M42" s="123"/>
    </row>
    <row r="43" spans="1:13" s="16" customFormat="1" ht="14.1" customHeight="1" x14ac:dyDescent="0.25">
      <c r="B43" s="122"/>
      <c r="C43" s="201" t="s">
        <v>111</v>
      </c>
      <c r="D43" s="203"/>
      <c r="E43" s="203"/>
      <c r="F43" s="203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113</v>
      </c>
      <c r="D44" s="362"/>
      <c r="E44" s="362"/>
      <c r="F44" s="362"/>
      <c r="G44" s="363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6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23" t="s">
        <v>1</v>
      </c>
      <c r="C47" s="424"/>
      <c r="D47" s="424"/>
      <c r="E47" s="424"/>
      <c r="F47" s="424"/>
      <c r="G47" s="424"/>
      <c r="H47" s="424"/>
      <c r="I47" s="424"/>
      <c r="J47" s="424"/>
      <c r="K47" s="425"/>
      <c r="L47" s="204"/>
      <c r="M47" s="204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06" t="s">
        <v>2</v>
      </c>
      <c r="D49" s="407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5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5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5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5">
        <f>SUM(D50:D52)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6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16" t="s">
        <v>8</v>
      </c>
      <c r="C55" s="417"/>
      <c r="D55" s="417"/>
      <c r="E55" s="417"/>
      <c r="F55" s="417"/>
      <c r="G55" s="417"/>
      <c r="H55" s="417"/>
      <c r="I55" s="417"/>
      <c r="J55" s="417"/>
      <c r="K55" s="418"/>
      <c r="L55" s="204"/>
      <c r="M55" s="204"/>
    </row>
    <row r="56" spans="2:13" s="3" customFormat="1" ht="63.75" thickBot="1" x14ac:dyDescent="0.3">
      <c r="B56" s="142"/>
      <c r="C56" s="178" t="s">
        <v>19</v>
      </c>
      <c r="D56" s="402" t="s">
        <v>20</v>
      </c>
      <c r="E56" s="324" t="str">
        <f>F19</f>
        <v>LANDET KVANTUM UKE 21</v>
      </c>
      <c r="F56" s="324" t="str">
        <f>G19</f>
        <v>LANDET KVANTUM T.O.M UKE 21</v>
      </c>
      <c r="G56" s="324" t="str">
        <f>I19</f>
        <v>RESTKVOTER</v>
      </c>
      <c r="H56" s="325" t="str">
        <f>J19</f>
        <v>LANDET KVANTUM T.O.M. UKE 21 2019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65" t="s">
        <v>32</v>
      </c>
      <c r="D57" s="419">
        <v>5386</v>
      </c>
      <c r="E57" s="403">
        <v>58.277259999999998</v>
      </c>
      <c r="F57" s="403">
        <v>475.10525000000001</v>
      </c>
      <c r="G57" s="421">
        <f>D57-F57-F58</f>
        <v>4456.5336900000002</v>
      </c>
      <c r="H57" s="347">
        <v>373.48347000000001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20"/>
      <c r="E58" s="401"/>
      <c r="F58" s="401">
        <v>454.36106000000001</v>
      </c>
      <c r="G58" s="422"/>
      <c r="H58" s="397">
        <v>901.46357999999998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76</v>
      </c>
      <c r="D59" s="377">
        <v>200</v>
      </c>
      <c r="E59" s="404">
        <v>4.1799999999999997E-2</v>
      </c>
      <c r="F59" s="404">
        <v>66.834069999999997</v>
      </c>
      <c r="G59" s="400">
        <f>D59-F59</f>
        <v>133.16593</v>
      </c>
      <c r="H59" s="398">
        <v>61.120190000000001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6">
        <v>8078</v>
      </c>
      <c r="E60" s="371">
        <f>E61+E62+E63</f>
        <v>0.50560000000000005</v>
      </c>
      <c r="F60" s="371">
        <f>F61+F62+F63</f>
        <v>70.741730000000004</v>
      </c>
      <c r="G60" s="371">
        <f>D60-F60</f>
        <v>8007.2582700000003</v>
      </c>
      <c r="H60" s="397">
        <f>H61+H62+H63</f>
        <v>904.74077000000011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39"/>
      <c r="E61" s="356">
        <v>9.5399999999999999E-2</v>
      </c>
      <c r="F61" s="356">
        <v>5.1005000000000003</v>
      </c>
      <c r="G61" s="356"/>
      <c r="H61" s="357">
        <v>211.65655000000001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39"/>
      <c r="E62" s="356">
        <v>0.1782</v>
      </c>
      <c r="F62" s="356">
        <v>43.720210000000002</v>
      </c>
      <c r="G62" s="356"/>
      <c r="H62" s="357">
        <v>296.91930000000002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3" t="s">
        <v>35</v>
      </c>
      <c r="D63" s="240"/>
      <c r="E63" s="366">
        <v>0.23200000000000001</v>
      </c>
      <c r="F63" s="366">
        <v>21.921019999999999</v>
      </c>
      <c r="G63" s="366"/>
      <c r="H63" s="370">
        <v>396.16492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5">
        <v>91</v>
      </c>
      <c r="E64" s="368"/>
      <c r="F64" s="368"/>
      <c r="G64" s="368">
        <f>D64-F64</f>
        <v>91</v>
      </c>
      <c r="H64" s="369">
        <v>6.4350000000000004E-2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4"/>
      <c r="E65" s="372"/>
      <c r="F65" s="372"/>
      <c r="G65" s="372"/>
      <c r="H65" s="399">
        <v>1.968</v>
      </c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199">
        <f>E57+E58+E59+E60+E64+E65</f>
        <v>58.824660000000002</v>
      </c>
      <c r="F66" s="199">
        <f>F57+F58+F59+F60+F64+F65</f>
        <v>1067.0421100000001</v>
      </c>
      <c r="G66" s="199">
        <f>D66-F66</f>
        <v>12687.95789</v>
      </c>
      <c r="H66" s="197">
        <f>H57+H58+H59+H60+H64+H65</f>
        <v>2242.8403600000001</v>
      </c>
      <c r="I66" s="172"/>
      <c r="J66" s="172"/>
      <c r="K66" s="188"/>
      <c r="L66" s="105"/>
      <c r="M66" s="105"/>
    </row>
    <row r="67" spans="2:13" s="3" customFormat="1" ht="19.350000000000001" customHeight="1" thickBot="1" x14ac:dyDescent="0.3">
      <c r="B67" s="157"/>
      <c r="C67" s="431" t="s">
        <v>118</v>
      </c>
      <c r="D67" s="431"/>
      <c r="E67" s="431"/>
      <c r="F67" s="431"/>
      <c r="G67" s="431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23" t="s">
        <v>1</v>
      </c>
      <c r="C72" s="424"/>
      <c r="D72" s="424"/>
      <c r="E72" s="424"/>
      <c r="F72" s="424"/>
      <c r="G72" s="424"/>
      <c r="H72" s="424"/>
      <c r="I72" s="424"/>
      <c r="J72" s="424"/>
      <c r="K72" s="425"/>
      <c r="L72" s="204"/>
      <c r="M72" s="204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14" t="s">
        <v>2</v>
      </c>
      <c r="D74" s="415"/>
      <c r="E74" s="414" t="s">
        <v>20</v>
      </c>
      <c r="F74" s="426"/>
      <c r="G74" s="414" t="s">
        <v>21</v>
      </c>
      <c r="H74" s="415"/>
      <c r="I74" s="156"/>
      <c r="J74" s="156"/>
      <c r="K74" s="115"/>
      <c r="L74" s="136"/>
      <c r="M74" s="136"/>
    </row>
    <row r="75" spans="2:13" ht="15" x14ac:dyDescent="0.25">
      <c r="B75" s="247"/>
      <c r="C75" s="165" t="s">
        <v>27</v>
      </c>
      <c r="D75" s="169">
        <v>105159</v>
      </c>
      <c r="E75" s="248" t="s">
        <v>5</v>
      </c>
      <c r="F75" s="241">
        <v>39146</v>
      </c>
      <c r="G75" s="249" t="s">
        <v>25</v>
      </c>
      <c r="H75" s="241">
        <v>11497</v>
      </c>
      <c r="I75" s="166"/>
      <c r="J75" s="166"/>
      <c r="K75" s="250"/>
      <c r="L75" s="291"/>
      <c r="M75" s="136"/>
    </row>
    <row r="76" spans="2:13" ht="15" x14ac:dyDescent="0.25">
      <c r="B76" s="247"/>
      <c r="C76" s="165" t="s">
        <v>3</v>
      </c>
      <c r="D76" s="169">
        <v>96159</v>
      </c>
      <c r="E76" s="251" t="s">
        <v>6</v>
      </c>
      <c r="F76" s="169">
        <v>65362</v>
      </c>
      <c r="G76" s="249" t="s">
        <v>78</v>
      </c>
      <c r="H76" s="169">
        <v>48756</v>
      </c>
      <c r="I76" s="166"/>
      <c r="J76" s="166"/>
      <c r="K76" s="250"/>
      <c r="L76" s="291"/>
      <c r="M76" s="136"/>
    </row>
    <row r="77" spans="2:13" ht="18" thickBot="1" x14ac:dyDescent="0.3">
      <c r="B77" s="247"/>
      <c r="C77" s="165" t="s">
        <v>125</v>
      </c>
      <c r="D77" s="169">
        <v>13682</v>
      </c>
      <c r="E77" s="165" t="s">
        <v>93</v>
      </c>
      <c r="F77" s="169">
        <v>651</v>
      </c>
      <c r="G77" s="249" t="s">
        <v>79</v>
      </c>
      <c r="H77" s="169">
        <v>5109</v>
      </c>
      <c r="I77" s="166"/>
      <c r="J77" s="166"/>
      <c r="K77" s="250"/>
      <c r="L77" s="291"/>
      <c r="M77" s="136"/>
    </row>
    <row r="78" spans="2:13" ht="14.1" customHeight="1" thickBot="1" x14ac:dyDescent="0.3">
      <c r="B78" s="247"/>
      <c r="C78" s="121" t="s">
        <v>31</v>
      </c>
      <c r="D78" s="170">
        <f>SUM(D75:D77)</f>
        <v>215000</v>
      </c>
      <c r="E78" s="121" t="s">
        <v>7</v>
      </c>
      <c r="F78" s="170">
        <f>SUM(F75:F77)</f>
        <v>105159</v>
      </c>
      <c r="G78" s="121" t="s">
        <v>6</v>
      </c>
      <c r="H78" s="170">
        <f>SUM(H75:H77)</f>
        <v>65362</v>
      </c>
      <c r="I78" s="166"/>
      <c r="J78" s="166"/>
      <c r="K78" s="252"/>
      <c r="L78" s="255"/>
      <c r="M78" s="118"/>
    </row>
    <row r="79" spans="2:13" ht="12" customHeight="1" x14ac:dyDescent="0.25">
      <c r="B79" s="247"/>
      <c r="C79" s="311" t="s">
        <v>126</v>
      </c>
      <c r="D79" s="200"/>
      <c r="E79" s="200"/>
      <c r="F79" s="200"/>
      <c r="G79" s="200"/>
      <c r="H79" s="200"/>
      <c r="I79" s="254"/>
      <c r="J79" s="255"/>
      <c r="K79" s="252"/>
      <c r="L79" s="255"/>
      <c r="M79" s="118"/>
    </row>
    <row r="80" spans="2:13" ht="14.25" customHeight="1" x14ac:dyDescent="0.25">
      <c r="B80" s="247"/>
      <c r="C80" s="430"/>
      <c r="D80" s="430"/>
      <c r="E80" s="430"/>
      <c r="F80" s="430"/>
      <c r="G80" s="430"/>
      <c r="H80" s="430"/>
      <c r="I80" s="254"/>
      <c r="J80" s="255"/>
      <c r="K80" s="252"/>
      <c r="L80" s="255"/>
      <c r="M80" s="118"/>
    </row>
    <row r="81" spans="1:13" ht="6" customHeight="1" thickBot="1" x14ac:dyDescent="0.3">
      <c r="B81" s="247"/>
      <c r="C81" s="430"/>
      <c r="D81" s="430"/>
      <c r="E81" s="430"/>
      <c r="F81" s="430"/>
      <c r="G81" s="430"/>
      <c r="H81" s="430"/>
      <c r="I81" s="255"/>
      <c r="J81" s="255"/>
      <c r="K81" s="252"/>
      <c r="L81" s="255"/>
      <c r="M81" s="118"/>
    </row>
    <row r="82" spans="1:13" ht="14.1" customHeight="1" x14ac:dyDescent="0.25">
      <c r="B82" s="427" t="s">
        <v>8</v>
      </c>
      <c r="C82" s="428"/>
      <c r="D82" s="428"/>
      <c r="E82" s="428"/>
      <c r="F82" s="428"/>
      <c r="G82" s="428"/>
      <c r="H82" s="428"/>
      <c r="I82" s="428"/>
      <c r="J82" s="428"/>
      <c r="K82" s="429"/>
      <c r="L82" s="292"/>
      <c r="M82" s="204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3" t="s">
        <v>70</v>
      </c>
      <c r="E84" s="323" t="s">
        <v>98</v>
      </c>
      <c r="F84" s="194" t="str">
        <f>F19</f>
        <v>LANDET KVANTUM UKE 21</v>
      </c>
      <c r="G84" s="194" t="str">
        <f>G19</f>
        <v>LANDET KVANTUM T.O.M UKE 21</v>
      </c>
      <c r="H84" s="194" t="str">
        <f>I19</f>
        <v>RESTKVOTER</v>
      </c>
      <c r="I84" s="195" t="str">
        <f>J19</f>
        <v>LANDET KVANTUM T.O.M. UKE 21 2019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1" t="s">
        <v>16</v>
      </c>
      <c r="D85" s="312">
        <f>D87+D86</f>
        <v>40215</v>
      </c>
      <c r="E85" s="312">
        <f>E87+E86</f>
        <v>38762</v>
      </c>
      <c r="F85" s="312">
        <f>F87+F86</f>
        <v>556.74505999999997</v>
      </c>
      <c r="G85" s="312">
        <f>G86+G87</f>
        <v>23525.00949</v>
      </c>
      <c r="H85" s="326">
        <f>H86+H87</f>
        <v>15236.990509999998</v>
      </c>
      <c r="I85" s="327">
        <f>I86+I87</f>
        <v>25362.691579999999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59" t="s">
        <v>12</v>
      </c>
      <c r="D86" s="313">
        <v>39465</v>
      </c>
      <c r="E86" s="313">
        <v>37937</v>
      </c>
      <c r="F86" s="313">
        <v>556.74505999999997</v>
      </c>
      <c r="G86" s="313">
        <v>23285.658490000002</v>
      </c>
      <c r="H86" s="328">
        <f>E86-G86</f>
        <v>14651.341509999998</v>
      </c>
      <c r="I86" s="329">
        <v>25055.471030000001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2" t="s">
        <v>11</v>
      </c>
      <c r="D87" s="322">
        <v>750</v>
      </c>
      <c r="E87" s="322">
        <v>825</v>
      </c>
      <c r="F87" s="322"/>
      <c r="G87" s="322">
        <v>239.351</v>
      </c>
      <c r="H87" s="330">
        <f>E87-G87</f>
        <v>585.649</v>
      </c>
      <c r="I87" s="331">
        <v>307.22055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8" t="s">
        <v>17</v>
      </c>
      <c r="D88" s="312">
        <f t="shared" ref="D88" si="1">D89+D94+D95</f>
        <v>67105</v>
      </c>
      <c r="E88" s="312">
        <f t="shared" ref="E88:I88" si="2">E89+E94+E95</f>
        <v>70774</v>
      </c>
      <c r="F88" s="312">
        <f t="shared" si="2"/>
        <v>2091.2215600000004</v>
      </c>
      <c r="G88" s="312">
        <f t="shared" si="2"/>
        <v>27925.23158</v>
      </c>
      <c r="H88" s="326">
        <f>H89+H94+H95</f>
        <v>42848.76842</v>
      </c>
      <c r="I88" s="327">
        <f t="shared" si="2"/>
        <v>28467.390189999998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5" t="s">
        <v>80</v>
      </c>
      <c r="D89" s="314">
        <f t="shared" ref="D89" si="3">D90+D91+D92+D93</f>
        <v>50046</v>
      </c>
      <c r="E89" s="314">
        <f t="shared" ref="E89:I89" si="4">E90+E91+E92+E93</f>
        <v>54332</v>
      </c>
      <c r="F89" s="314">
        <f t="shared" si="4"/>
        <v>2052.9178700000002</v>
      </c>
      <c r="G89" s="314">
        <f t="shared" si="4"/>
        <v>22175.20593</v>
      </c>
      <c r="H89" s="332">
        <f>H90+H91+H92+H93</f>
        <v>32156.79407</v>
      </c>
      <c r="I89" s="333">
        <f t="shared" si="4"/>
        <v>21020.706409999999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4" t="s">
        <v>22</v>
      </c>
      <c r="D90" s="315">
        <v>13337</v>
      </c>
      <c r="E90" s="315">
        <v>14884</v>
      </c>
      <c r="F90" s="315">
        <v>147.90263999999999</v>
      </c>
      <c r="G90" s="315">
        <v>2964.8912599999999</v>
      </c>
      <c r="H90" s="334">
        <f t="shared" ref="H90:H98" si="5">E90-G90</f>
        <v>11919.10874</v>
      </c>
      <c r="I90" s="335">
        <v>2909.4163600000002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4" t="s">
        <v>23</v>
      </c>
      <c r="D91" s="315">
        <v>13743</v>
      </c>
      <c r="E91" s="315">
        <v>15259</v>
      </c>
      <c r="F91" s="315">
        <v>577.07519000000002</v>
      </c>
      <c r="G91" s="315">
        <v>6991.8148099999999</v>
      </c>
      <c r="H91" s="334">
        <f t="shared" si="5"/>
        <v>8267.1851900000001</v>
      </c>
      <c r="I91" s="335">
        <v>6381.7659000000003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4" t="s">
        <v>24</v>
      </c>
      <c r="D92" s="315">
        <v>14275</v>
      </c>
      <c r="E92" s="315">
        <v>15859</v>
      </c>
      <c r="F92" s="315">
        <v>410.32643999999999</v>
      </c>
      <c r="G92" s="315">
        <v>7157.2479899999998</v>
      </c>
      <c r="H92" s="334">
        <f t="shared" si="5"/>
        <v>8701.7520100000002</v>
      </c>
      <c r="I92" s="335">
        <v>7341.2566699999998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4" t="s">
        <v>82</v>
      </c>
      <c r="D93" s="315">
        <v>8691</v>
      </c>
      <c r="E93" s="315">
        <v>8330</v>
      </c>
      <c r="F93" s="315">
        <v>917.61360000000002</v>
      </c>
      <c r="G93" s="315">
        <v>5061.2518700000001</v>
      </c>
      <c r="H93" s="334">
        <f t="shared" si="5"/>
        <v>3268.7481299999999</v>
      </c>
      <c r="I93" s="335">
        <v>4388.2674800000004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5" t="s">
        <v>29</v>
      </c>
      <c r="D94" s="314">
        <v>11810</v>
      </c>
      <c r="E94" s="314">
        <v>11135</v>
      </c>
      <c r="F94" s="314"/>
      <c r="G94" s="314">
        <v>4826.3706899999997</v>
      </c>
      <c r="H94" s="332">
        <f t="shared" si="5"/>
        <v>6308.6293100000003</v>
      </c>
      <c r="I94" s="333">
        <v>6663.4683699999996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6" t="s">
        <v>79</v>
      </c>
      <c r="D95" s="320">
        <v>5249</v>
      </c>
      <c r="E95" s="320">
        <v>5307</v>
      </c>
      <c r="F95" s="320">
        <v>38.303690000000003</v>
      </c>
      <c r="G95" s="320">
        <v>923.65495999999996</v>
      </c>
      <c r="H95" s="343">
        <f t="shared" si="5"/>
        <v>4383.3450400000002</v>
      </c>
      <c r="I95" s="344">
        <v>783.21541000000002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77">
        <v>351</v>
      </c>
      <c r="E96" s="377">
        <v>351</v>
      </c>
      <c r="F96" s="377"/>
      <c r="G96" s="377">
        <v>9.4123000000000001</v>
      </c>
      <c r="H96" s="339">
        <f t="shared" si="5"/>
        <v>341.58769999999998</v>
      </c>
      <c r="I96" s="340">
        <v>17.864100000000001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7">
        <v>300</v>
      </c>
      <c r="E97" s="317">
        <v>300</v>
      </c>
      <c r="F97" s="317">
        <v>0.30170000000000002</v>
      </c>
      <c r="G97" s="317">
        <v>300</v>
      </c>
      <c r="H97" s="318">
        <f t="shared" si="5"/>
        <v>0</v>
      </c>
      <c r="I97" s="321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7" t="s">
        <v>115</v>
      </c>
      <c r="D98" s="317"/>
      <c r="E98" s="317"/>
      <c r="F98" s="317"/>
      <c r="G98" s="317">
        <v>7</v>
      </c>
      <c r="H98" s="318">
        <f t="shared" si="5"/>
        <v>-7</v>
      </c>
      <c r="I98" s="321">
        <v>16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19">
        <f>D85+D88+D96+D97+D98</f>
        <v>107971</v>
      </c>
      <c r="E99" s="319">
        <f>E85+E88+E96+E97+E98</f>
        <v>110187</v>
      </c>
      <c r="F99" s="319">
        <f t="shared" ref="F99:G99" si="6">F85+F88+F96+F97+F98</f>
        <v>2648.2683200000001</v>
      </c>
      <c r="G99" s="319">
        <f t="shared" si="6"/>
        <v>51766.653370000007</v>
      </c>
      <c r="H99" s="221">
        <f>H85+H88+H96+H97+H98</f>
        <v>58420.346629999993</v>
      </c>
      <c r="I99" s="197">
        <f>I85+I88+I96+I97+I98</f>
        <v>54163.945869999996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117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1" t="s">
        <v>128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3.5" customHeight="1" x14ac:dyDescent="0.25">
      <c r="B102" s="122"/>
      <c r="C102" s="201" t="s">
        <v>103</v>
      </c>
      <c r="D102" s="131"/>
      <c r="E102" s="131"/>
      <c r="F102" s="171"/>
      <c r="G102" s="171"/>
      <c r="H102" s="163"/>
      <c r="I102" s="163"/>
      <c r="J102" s="163"/>
      <c r="K102" s="124"/>
      <c r="L102" s="123"/>
      <c r="M102" s="123"/>
    </row>
    <row r="103" spans="1:13" ht="15.75" thickBot="1" x14ac:dyDescent="0.3">
      <c r="B103" s="24"/>
      <c r="C103" s="202" t="s">
        <v>116</v>
      </c>
      <c r="D103" s="202"/>
      <c r="E103" s="202"/>
      <c r="F103" s="202"/>
      <c r="G103" s="103"/>
      <c r="H103" s="103"/>
      <c r="I103" s="25"/>
      <c r="J103" s="134"/>
      <c r="K103" s="26"/>
      <c r="L103" s="123"/>
      <c r="M103" s="123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3"/>
      <c r="K104" s="14"/>
      <c r="L104" s="123"/>
      <c r="M104" s="123"/>
    </row>
    <row r="105" spans="1:13" s="40" customFormat="1" ht="14.25" customHeight="1" thickBot="1" x14ac:dyDescent="0.3">
      <c r="A105" s="79"/>
      <c r="C105" s="63" t="s">
        <v>37</v>
      </c>
      <c r="I105" s="79"/>
      <c r="J105" s="79"/>
      <c r="L105" s="79"/>
      <c r="M105" s="79"/>
    </row>
    <row r="106" spans="1:13" ht="17.100000000000001" customHeight="1" thickTop="1" x14ac:dyDescent="0.25">
      <c r="B106" s="423" t="s">
        <v>1</v>
      </c>
      <c r="C106" s="424"/>
      <c r="D106" s="424"/>
      <c r="E106" s="424"/>
      <c r="F106" s="424"/>
      <c r="G106" s="424"/>
      <c r="H106" s="424"/>
      <c r="I106" s="424"/>
      <c r="J106" s="424"/>
      <c r="K106" s="425"/>
      <c r="L106" s="204"/>
      <c r="M106" s="204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80"/>
      <c r="J107" s="80"/>
      <c r="K107" s="42"/>
      <c r="L107" s="80"/>
      <c r="M107" s="80"/>
    </row>
    <row r="108" spans="1:13" ht="14.1" customHeight="1" thickBot="1" x14ac:dyDescent="0.3">
      <c r="B108" s="2"/>
      <c r="C108" s="414" t="s">
        <v>2</v>
      </c>
      <c r="D108" s="415"/>
      <c r="E108" s="414" t="s">
        <v>20</v>
      </c>
      <c r="F108" s="415"/>
      <c r="G108" s="414" t="s">
        <v>21</v>
      </c>
      <c r="H108" s="415"/>
      <c r="I108" s="38"/>
      <c r="J108" s="156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9">
        <v>156482</v>
      </c>
      <c r="E109" s="164" t="s">
        <v>5</v>
      </c>
      <c r="F109" s="241">
        <v>56470</v>
      </c>
      <c r="G109" s="165" t="s">
        <v>25</v>
      </c>
      <c r="H109" s="241">
        <v>6380</v>
      </c>
      <c r="I109" s="38"/>
      <c r="J109" s="156"/>
      <c r="K109" s="42"/>
      <c r="L109" s="80"/>
      <c r="M109" s="80"/>
    </row>
    <row r="110" spans="1:13" ht="14.1" customHeight="1" x14ac:dyDescent="0.25">
      <c r="B110" s="9"/>
      <c r="C110" s="11" t="s">
        <v>3</v>
      </c>
      <c r="D110" s="169">
        <v>12000</v>
      </c>
      <c r="E110" s="165" t="s">
        <v>6</v>
      </c>
      <c r="F110" s="169">
        <v>57996</v>
      </c>
      <c r="G110" s="165" t="s">
        <v>78</v>
      </c>
      <c r="H110" s="169">
        <v>43497</v>
      </c>
      <c r="I110" s="38"/>
      <c r="J110" s="156"/>
      <c r="K110" s="10"/>
      <c r="L110" s="118"/>
      <c r="M110" s="118"/>
    </row>
    <row r="111" spans="1:13" ht="14.1" customHeight="1" x14ac:dyDescent="0.25">
      <c r="B111" s="119"/>
      <c r="C111" s="44" t="s">
        <v>75</v>
      </c>
      <c r="D111" s="169">
        <v>3500</v>
      </c>
      <c r="E111" s="165" t="s">
        <v>38</v>
      </c>
      <c r="F111" s="169">
        <v>38155</v>
      </c>
      <c r="G111" s="165" t="s">
        <v>79</v>
      </c>
      <c r="H111" s="169">
        <v>8119</v>
      </c>
      <c r="I111" s="156"/>
      <c r="J111" s="156"/>
      <c r="K111" s="120"/>
      <c r="L111" s="118"/>
      <c r="M111" s="118"/>
    </row>
    <row r="112" spans="1:13" ht="14.1" customHeight="1" thickBot="1" x14ac:dyDescent="0.3">
      <c r="B112" s="43"/>
      <c r="C112" s="381"/>
      <c r="D112" s="379"/>
      <c r="E112" s="379" t="s">
        <v>77</v>
      </c>
      <c r="F112" s="169">
        <v>3861</v>
      </c>
      <c r="G112" s="11"/>
      <c r="H112" s="381"/>
      <c r="I112" s="38"/>
      <c r="J112" s="156"/>
      <c r="K112" s="10"/>
      <c r="L112" s="118"/>
      <c r="M112" s="118"/>
    </row>
    <row r="113" spans="2:13" ht="14.1" customHeight="1" thickBot="1" x14ac:dyDescent="0.3">
      <c r="B113" s="9"/>
      <c r="C113" s="12" t="s">
        <v>31</v>
      </c>
      <c r="D113" s="170">
        <f>D109+D110+D111</f>
        <v>171982</v>
      </c>
      <c r="E113" s="380" t="s">
        <v>7</v>
      </c>
      <c r="F113" s="170">
        <f>F109+F110+F111+F112</f>
        <v>156482</v>
      </c>
      <c r="G113" s="121" t="s">
        <v>6</v>
      </c>
      <c r="H113" s="378">
        <f>H109+H110+H111</f>
        <v>57996</v>
      </c>
      <c r="I113" s="38"/>
      <c r="J113" s="156"/>
      <c r="K113" s="10"/>
      <c r="L113" s="118"/>
      <c r="M113" s="118"/>
    </row>
    <row r="114" spans="2:13" s="16" customFormat="1" ht="12" customHeight="1" x14ac:dyDescent="0.25">
      <c r="B114" s="13"/>
      <c r="C114" s="123" t="s">
        <v>119</v>
      </c>
      <c r="D114" s="168"/>
      <c r="E114" s="168"/>
      <c r="F114" s="168"/>
      <c r="G114" s="123"/>
      <c r="H114" s="123"/>
      <c r="I114" s="14"/>
      <c r="J114" s="123"/>
      <c r="K114" s="15"/>
      <c r="L114" s="123"/>
      <c r="M114" s="123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6"/>
      <c r="K115" s="19"/>
      <c r="L115" s="118"/>
      <c r="M115" s="118"/>
    </row>
    <row r="116" spans="2:13" ht="17.100000000000001" customHeight="1" x14ac:dyDescent="0.25">
      <c r="B116" s="416" t="s">
        <v>8</v>
      </c>
      <c r="C116" s="417"/>
      <c r="D116" s="417"/>
      <c r="E116" s="417"/>
      <c r="F116" s="417"/>
      <c r="G116" s="417"/>
      <c r="H116" s="417"/>
      <c r="I116" s="417"/>
      <c r="J116" s="417"/>
      <c r="K116" s="418"/>
      <c r="L116" s="204"/>
      <c r="M116" s="204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8"/>
      <c r="K117" s="10"/>
      <c r="L117" s="118"/>
      <c r="M117" s="118"/>
    </row>
    <row r="118" spans="2:13" s="3" customFormat="1" ht="61.5" customHeight="1" thickBot="1" x14ac:dyDescent="0.3">
      <c r="B118" s="2"/>
      <c r="C118" s="217" t="s">
        <v>19</v>
      </c>
      <c r="D118" s="178" t="s">
        <v>70</v>
      </c>
      <c r="E118" s="178" t="s">
        <v>99</v>
      </c>
      <c r="F118" s="187" t="str">
        <f>F19</f>
        <v>LANDET KVANTUM UKE 21</v>
      </c>
      <c r="G118" s="194" t="str">
        <f>G19</f>
        <v>LANDET KVANTUM T.O.M UKE 21</v>
      </c>
      <c r="H118" s="194" t="str">
        <f>I19</f>
        <v>RESTKVOTER</v>
      </c>
      <c r="I118" s="195" t="str">
        <f>J19</f>
        <v>LANDET KVANTUM T.O.M. UKE 21 2019</v>
      </c>
      <c r="J118" s="4"/>
      <c r="K118" s="1"/>
      <c r="L118" s="4"/>
      <c r="M118" s="4"/>
    </row>
    <row r="119" spans="2:13" s="70" customFormat="1" ht="14.1" customHeight="1" x14ac:dyDescent="0.25">
      <c r="B119" s="9"/>
      <c r="C119" s="258" t="s">
        <v>74</v>
      </c>
      <c r="D119" s="231">
        <f t="shared" ref="D119:E119" si="7">D120+D121+D122</f>
        <v>56470</v>
      </c>
      <c r="E119" s="231">
        <f t="shared" si="7"/>
        <v>52057</v>
      </c>
      <c r="F119" s="231">
        <f t="shared" ref="F119:I119" si="8">F120+F121+F122</f>
        <v>460.48240999999996</v>
      </c>
      <c r="G119" s="231">
        <f t="shared" si="8"/>
        <v>32814.741529999999</v>
      </c>
      <c r="H119" s="345">
        <f t="shared" si="8"/>
        <v>15407.15149</v>
      </c>
      <c r="I119" s="347">
        <f t="shared" si="8"/>
        <v>27875.6715</v>
      </c>
      <c r="J119" s="156"/>
      <c r="K119" s="128"/>
      <c r="L119" s="156"/>
      <c r="M119" s="156"/>
    </row>
    <row r="120" spans="2:13" ht="14.1" customHeight="1" x14ac:dyDescent="0.25">
      <c r="B120" s="9"/>
      <c r="C120" s="259" t="s">
        <v>12</v>
      </c>
      <c r="D120" s="243">
        <v>45176</v>
      </c>
      <c r="E120" s="243">
        <v>41220</v>
      </c>
      <c r="F120" s="243">
        <v>368.71240999999998</v>
      </c>
      <c r="G120" s="243">
        <v>29373.08166</v>
      </c>
      <c r="H120" s="348">
        <v>13256.07516</v>
      </c>
      <c r="I120" s="349">
        <v>22635.115290000002</v>
      </c>
      <c r="J120" s="156"/>
      <c r="K120" s="128"/>
      <c r="L120" s="156"/>
      <c r="M120" s="156"/>
    </row>
    <row r="121" spans="2:13" ht="14.1" customHeight="1" x14ac:dyDescent="0.25">
      <c r="B121" s="9"/>
      <c r="C121" s="259" t="s">
        <v>11</v>
      </c>
      <c r="D121" s="243">
        <v>10794</v>
      </c>
      <c r="E121" s="243">
        <v>10337</v>
      </c>
      <c r="F121" s="243">
        <v>91.77</v>
      </c>
      <c r="G121" s="243">
        <v>3441.65987</v>
      </c>
      <c r="H121" s="348">
        <v>1651.0763300000001</v>
      </c>
      <c r="I121" s="349">
        <v>5240.5562099999997</v>
      </c>
      <c r="J121" s="156"/>
      <c r="K121" s="128"/>
      <c r="L121" s="156"/>
      <c r="M121" s="156"/>
    </row>
    <row r="122" spans="2:13" ht="15.75" thickBot="1" x14ac:dyDescent="0.3">
      <c r="B122" s="9"/>
      <c r="C122" s="260" t="s">
        <v>39</v>
      </c>
      <c r="D122" s="244">
        <v>500</v>
      </c>
      <c r="E122" s="244">
        <v>500</v>
      </c>
      <c r="F122" s="244"/>
      <c r="G122" s="244"/>
      <c r="H122" s="350">
        <f>E122-G122</f>
        <v>500</v>
      </c>
      <c r="I122" s="351"/>
      <c r="J122" s="156"/>
      <c r="K122" s="128"/>
      <c r="L122" s="156"/>
      <c r="M122" s="156"/>
    </row>
    <row r="123" spans="2:13" s="97" customFormat="1" ht="13.5" customHeight="1" thickBot="1" x14ac:dyDescent="0.3">
      <c r="B123" s="99"/>
      <c r="C123" s="261" t="s">
        <v>38</v>
      </c>
      <c r="D123" s="294">
        <v>38155</v>
      </c>
      <c r="E123" s="294">
        <v>34652</v>
      </c>
      <c r="F123" s="294">
        <v>2068.3742900000002</v>
      </c>
      <c r="G123" s="294">
        <v>6499.1739100000004</v>
      </c>
      <c r="H123" s="297">
        <f>E123-G123</f>
        <v>28152.826089999999</v>
      </c>
      <c r="I123" s="299">
        <v>7560.5545000000002</v>
      </c>
      <c r="J123" s="100"/>
      <c r="K123" s="128"/>
      <c r="L123" s="156"/>
      <c r="M123" s="156"/>
    </row>
    <row r="124" spans="2:13" s="70" customFormat="1" ht="14.25" customHeight="1" thickBot="1" x14ac:dyDescent="0.3">
      <c r="B124" s="9"/>
      <c r="C124" s="262" t="s">
        <v>17</v>
      </c>
      <c r="D124" s="225">
        <f>D125+D130+D133</f>
        <v>59468</v>
      </c>
      <c r="E124" s="225">
        <f>E125+E130+E133</f>
        <v>53642</v>
      </c>
      <c r="F124" s="225">
        <f>F125+F130+F133</f>
        <v>991.41486999999995</v>
      </c>
      <c r="G124" s="225">
        <f>G133+G130+G125</f>
        <v>30189.817309999999</v>
      </c>
      <c r="H124" s="352">
        <f>H125+H130+H133</f>
        <v>23452.182690000001</v>
      </c>
      <c r="I124" s="353">
        <f>I125+I130+I133</f>
        <v>35154.309300000001</v>
      </c>
      <c r="J124" s="118"/>
      <c r="K124" s="128"/>
      <c r="L124" s="156"/>
      <c r="M124" s="156"/>
    </row>
    <row r="125" spans="2:13" ht="15.75" customHeight="1" x14ac:dyDescent="0.25">
      <c r="B125" s="2"/>
      <c r="C125" s="263" t="s">
        <v>85</v>
      </c>
      <c r="D125" s="367">
        <f>D126+D127+D128+D129</f>
        <v>44969</v>
      </c>
      <c r="E125" s="367">
        <f>E126+E127+E128+E129</f>
        <v>40509</v>
      </c>
      <c r="F125" s="367">
        <f>F126+F127+F128+F129</f>
        <v>821.02515999999991</v>
      </c>
      <c r="G125" s="367">
        <f>G126+G127+G129+G128</f>
        <v>21737.01456</v>
      </c>
      <c r="H125" s="354">
        <f>H126+H127+H128+H129</f>
        <v>18771.98544</v>
      </c>
      <c r="I125" s="355">
        <f>I126+I127+I128+I129</f>
        <v>25855.133419999998</v>
      </c>
      <c r="J125" s="4"/>
      <c r="K125" s="128"/>
      <c r="L125" s="156"/>
      <c r="M125" s="156"/>
    </row>
    <row r="126" spans="2:13" s="22" customFormat="1" ht="14.1" customHeight="1" x14ac:dyDescent="0.25">
      <c r="B126" s="45"/>
      <c r="C126" s="264" t="s">
        <v>22</v>
      </c>
      <c r="D126" s="239">
        <v>11917</v>
      </c>
      <c r="E126" s="239">
        <v>12976</v>
      </c>
      <c r="F126" s="239">
        <v>158.35111000000001</v>
      </c>
      <c r="G126" s="239">
        <v>4230.4789799999999</v>
      </c>
      <c r="H126" s="356">
        <f t="shared" ref="H126:H138" si="9">E126-G126</f>
        <v>8745.5210200000001</v>
      </c>
      <c r="I126" s="357">
        <v>4127.45633</v>
      </c>
      <c r="J126" s="46"/>
      <c r="K126" s="128"/>
      <c r="L126" s="156"/>
      <c r="M126" s="156"/>
    </row>
    <row r="127" spans="2:13" s="22" customFormat="1" ht="14.1" customHeight="1" x14ac:dyDescent="0.25">
      <c r="B127" s="130"/>
      <c r="C127" s="264" t="s">
        <v>23</v>
      </c>
      <c r="D127" s="239">
        <v>12852</v>
      </c>
      <c r="E127" s="239">
        <v>10724</v>
      </c>
      <c r="F127" s="239">
        <v>146.70994999999999</v>
      </c>
      <c r="G127" s="239">
        <v>6110.9264800000001</v>
      </c>
      <c r="H127" s="356">
        <f t="shared" si="9"/>
        <v>4613.0735199999999</v>
      </c>
      <c r="I127" s="357">
        <v>6969.0123000000003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4" t="s">
        <v>24</v>
      </c>
      <c r="D128" s="239">
        <v>11166</v>
      </c>
      <c r="E128" s="239">
        <v>8990</v>
      </c>
      <c r="F128" s="239">
        <v>389.64150000000001</v>
      </c>
      <c r="G128" s="239">
        <v>6463.5038299999997</v>
      </c>
      <c r="H128" s="356">
        <f t="shared" si="9"/>
        <v>2526.4961700000003</v>
      </c>
      <c r="I128" s="357">
        <v>7509.4837500000003</v>
      </c>
      <c r="J128" s="136"/>
      <c r="K128" s="128"/>
      <c r="L128" s="156"/>
      <c r="M128" s="156"/>
    </row>
    <row r="129" spans="2:13" s="22" customFormat="1" ht="14.1" customHeight="1" x14ac:dyDescent="0.25">
      <c r="B129" s="130"/>
      <c r="C129" s="264" t="s">
        <v>82</v>
      </c>
      <c r="D129" s="239">
        <v>9034</v>
      </c>
      <c r="E129" s="239">
        <v>7819</v>
      </c>
      <c r="F129" s="239">
        <v>126.32259999999999</v>
      </c>
      <c r="G129" s="239">
        <v>4932.10527</v>
      </c>
      <c r="H129" s="356">
        <f t="shared" si="9"/>
        <v>2886.89473</v>
      </c>
      <c r="I129" s="357">
        <v>7249.1810400000004</v>
      </c>
      <c r="J129" s="136"/>
      <c r="K129" s="128"/>
      <c r="L129" s="156"/>
      <c r="M129" s="156"/>
    </row>
    <row r="130" spans="2:13" s="23" customFormat="1" ht="14.1" customHeight="1" x14ac:dyDescent="0.25">
      <c r="B130" s="20"/>
      <c r="C130" s="265" t="s">
        <v>18</v>
      </c>
      <c r="D130" s="232">
        <f>D132+D131</f>
        <v>6380</v>
      </c>
      <c r="E130" s="232">
        <v>5924</v>
      </c>
      <c r="F130" s="232">
        <v>0</v>
      </c>
      <c r="G130" s="232">
        <v>5619.0982100000001</v>
      </c>
      <c r="H130" s="358">
        <f t="shared" si="9"/>
        <v>304.90178999999989</v>
      </c>
      <c r="I130" s="357">
        <v>6200.8529600000002</v>
      </c>
      <c r="J130" s="39"/>
      <c r="K130" s="128"/>
      <c r="L130" s="156"/>
      <c r="M130" s="156"/>
    </row>
    <row r="131" spans="2:13" ht="14.1" customHeight="1" x14ac:dyDescent="0.25">
      <c r="B131" s="9"/>
      <c r="C131" s="264" t="s">
        <v>40</v>
      </c>
      <c r="D131" s="239">
        <v>5880</v>
      </c>
      <c r="E131" s="239">
        <f>E130-500</f>
        <v>5424</v>
      </c>
      <c r="F131" s="239">
        <v>0</v>
      </c>
      <c r="G131" s="239">
        <v>5596.2857599999998</v>
      </c>
      <c r="H131" s="356">
        <f t="shared" si="9"/>
        <v>-172.28575999999975</v>
      </c>
      <c r="I131" s="357">
        <v>6162.8289999999997</v>
      </c>
      <c r="J131" s="118"/>
      <c r="K131" s="128"/>
      <c r="L131" s="156"/>
      <c r="M131" s="156"/>
    </row>
    <row r="132" spans="2:13" ht="14.1" customHeight="1" x14ac:dyDescent="0.25">
      <c r="B132" s="20"/>
      <c r="C132" s="264" t="s">
        <v>41</v>
      </c>
      <c r="D132" s="239">
        <v>500</v>
      </c>
      <c r="E132" s="239">
        <v>500</v>
      </c>
      <c r="F132" s="239">
        <f>F130-F131</f>
        <v>0</v>
      </c>
      <c r="G132" s="239">
        <f>G130-G131</f>
        <v>22.812450000000354</v>
      </c>
      <c r="H132" s="356">
        <f t="shared" si="9"/>
        <v>477.18754999999965</v>
      </c>
      <c r="I132" s="357">
        <f>I130-I131</f>
        <v>38.023960000000443</v>
      </c>
      <c r="J132" s="39"/>
      <c r="K132" s="128"/>
      <c r="L132" s="156"/>
      <c r="M132" s="156"/>
    </row>
    <row r="133" spans="2:13" ht="15.75" thickBot="1" x14ac:dyDescent="0.3">
      <c r="B133" s="9"/>
      <c r="C133" s="266" t="s">
        <v>79</v>
      </c>
      <c r="D133" s="256">
        <v>8119</v>
      </c>
      <c r="E133" s="256">
        <v>7209</v>
      </c>
      <c r="F133" s="256">
        <v>170.38971000000001</v>
      </c>
      <c r="G133" s="256">
        <v>2833.7045400000002</v>
      </c>
      <c r="H133" s="359">
        <f t="shared" si="9"/>
        <v>4375.2954599999994</v>
      </c>
      <c r="I133" s="405">
        <v>3098.3229200000001</v>
      </c>
      <c r="J133" s="118"/>
      <c r="K133" s="128"/>
      <c r="L133" s="156"/>
      <c r="M133" s="156"/>
    </row>
    <row r="134" spans="2:13" s="70" customFormat="1" ht="15.75" thickBot="1" x14ac:dyDescent="0.3">
      <c r="B134" s="9"/>
      <c r="C134" s="262" t="s">
        <v>13</v>
      </c>
      <c r="D134" s="225">
        <v>139</v>
      </c>
      <c r="E134" s="225">
        <f>D134</f>
        <v>139</v>
      </c>
      <c r="F134" s="225">
        <v>0</v>
      </c>
      <c r="G134" s="225">
        <v>12.69735</v>
      </c>
      <c r="H134" s="368">
        <f t="shared" si="9"/>
        <v>126.30265</v>
      </c>
      <c r="I134" s="369">
        <v>12.032349999999999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7" t="s">
        <v>42</v>
      </c>
      <c r="D135" s="295">
        <v>250</v>
      </c>
      <c r="E135" s="295">
        <v>250</v>
      </c>
      <c r="F135" s="295">
        <v>0</v>
      </c>
      <c r="G135" s="295">
        <v>207.3338</v>
      </c>
      <c r="H135" s="298">
        <f t="shared" si="9"/>
        <v>42.666200000000003</v>
      </c>
      <c r="I135" s="300">
        <v>202.68</v>
      </c>
      <c r="J135" s="118"/>
      <c r="K135" s="128"/>
      <c r="L135" s="156"/>
      <c r="M135" s="156"/>
    </row>
    <row r="136" spans="2:13" s="70" customFormat="1" ht="18" thickBot="1" x14ac:dyDescent="0.3">
      <c r="B136" s="9"/>
      <c r="C136" s="267" t="s">
        <v>65</v>
      </c>
      <c r="D136" s="225">
        <v>2000</v>
      </c>
      <c r="E136" s="225">
        <v>2000</v>
      </c>
      <c r="F136" s="225">
        <v>12.012180000000001</v>
      </c>
      <c r="G136" s="225">
        <v>2000</v>
      </c>
      <c r="H136" s="229">
        <f>E136-G136</f>
        <v>0</v>
      </c>
      <c r="I136" s="230">
        <v>231.03899000000001</v>
      </c>
      <c r="J136" s="156"/>
      <c r="K136" s="128"/>
      <c r="L136" s="156"/>
      <c r="M136" s="156"/>
    </row>
    <row r="137" spans="2:13" s="70" customFormat="1" ht="15.75" thickBot="1" x14ac:dyDescent="0.3">
      <c r="B137" s="9"/>
      <c r="C137" s="218" t="s">
        <v>14</v>
      </c>
      <c r="D137" s="224"/>
      <c r="E137" s="224"/>
      <c r="F137" s="224">
        <v>61</v>
      </c>
      <c r="G137" s="224">
        <v>478</v>
      </c>
      <c r="H137" s="233">
        <f t="shared" si="9"/>
        <v>-478</v>
      </c>
      <c r="I137" s="296">
        <v>228</v>
      </c>
      <c r="J137" s="118"/>
      <c r="K137" s="128"/>
      <c r="L137" s="156"/>
      <c r="M137" s="156"/>
    </row>
    <row r="138" spans="2:13" s="3" customFormat="1" ht="16.5" thickBot="1" x14ac:dyDescent="0.3">
      <c r="B138" s="2"/>
      <c r="C138" s="32" t="s">
        <v>9</v>
      </c>
      <c r="D138" s="186">
        <f>D119+D123+D124+D134+D135+D136</f>
        <v>156482</v>
      </c>
      <c r="E138" s="186">
        <f>E119+E123+E124+E134+E135+E136</f>
        <v>142740</v>
      </c>
      <c r="F138" s="186">
        <f>F119+F123+F124+F134+F135+F136+F137</f>
        <v>3593.2837500000005</v>
      </c>
      <c r="G138" s="186">
        <f>G119+G123+G124+G134+G135+G136+G137</f>
        <v>72201.763899999991</v>
      </c>
      <c r="H138" s="199">
        <f t="shared" si="9"/>
        <v>70538.236100000009</v>
      </c>
      <c r="I138" s="197">
        <f>I119+I122+I123+I124+I134+I135+I136+I137</f>
        <v>71264.286639999991</v>
      </c>
      <c r="J138" s="172"/>
      <c r="K138" s="128"/>
      <c r="L138" s="156"/>
      <c r="M138" s="156"/>
    </row>
    <row r="139" spans="2:13" s="3" customFormat="1" ht="14.25" customHeight="1" x14ac:dyDescent="0.25">
      <c r="B139" s="2"/>
      <c r="C139" s="361" t="s">
        <v>94</v>
      </c>
      <c r="D139" s="34"/>
      <c r="E139" s="34"/>
      <c r="F139" s="34"/>
      <c r="G139" s="34"/>
      <c r="H139" s="172"/>
      <c r="I139" s="172"/>
      <c r="J139" s="172"/>
      <c r="K139" s="1"/>
      <c r="L139" s="4"/>
      <c r="M139" s="4"/>
    </row>
    <row r="140" spans="2:13" s="3" customFormat="1" ht="14.25" customHeight="1" x14ac:dyDescent="0.25">
      <c r="B140" s="2"/>
      <c r="C140" s="123" t="s">
        <v>120</v>
      </c>
      <c r="D140" s="34"/>
      <c r="E140" s="34"/>
      <c r="F140" s="34"/>
      <c r="G140" s="34"/>
      <c r="H140" s="172"/>
      <c r="I140" s="4"/>
      <c r="J140" s="4"/>
      <c r="K140" s="68"/>
      <c r="L140" s="4"/>
      <c r="M140" s="4"/>
    </row>
    <row r="141" spans="2:13" s="3" customFormat="1" ht="14.25" customHeight="1" x14ac:dyDescent="0.25">
      <c r="B141" s="117"/>
      <c r="C141" s="201" t="s">
        <v>133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5" thickBot="1" x14ac:dyDescent="0.3">
      <c r="B142" s="35"/>
      <c r="C142" s="134" t="s">
        <v>102</v>
      </c>
      <c r="D142" s="205"/>
      <c r="E142" s="205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25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35">
      <c r="B146" s="118"/>
      <c r="C146" s="215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">
      <c r="B147" s="209"/>
      <c r="C147" s="210"/>
      <c r="D147" s="211"/>
      <c r="E147" s="211"/>
      <c r="F147" s="211"/>
      <c r="G147" s="211"/>
      <c r="H147" s="212"/>
      <c r="I147" s="212"/>
      <c r="J147" s="212"/>
      <c r="K147" s="213"/>
      <c r="L147" s="118"/>
      <c r="M147" s="118"/>
    </row>
    <row r="148" spans="2:13" ht="12" customHeight="1" thickBot="1" x14ac:dyDescent="0.3">
      <c r="B148" s="119"/>
      <c r="C148" s="406" t="s">
        <v>2</v>
      </c>
      <c r="D148" s="407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25">
      <c r="B149" s="119"/>
      <c r="C149" s="268" t="s">
        <v>55</v>
      </c>
      <c r="D149" s="269">
        <v>36219</v>
      </c>
      <c r="E149" s="270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25">
      <c r="B150" s="119"/>
      <c r="C150" s="271" t="s">
        <v>67</v>
      </c>
      <c r="D150" s="272">
        <v>13055</v>
      </c>
      <c r="E150" s="270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">
      <c r="B151" s="119"/>
      <c r="C151" s="273" t="s">
        <v>68</v>
      </c>
      <c r="D151" s="272">
        <v>6586</v>
      </c>
      <c r="E151" s="270"/>
      <c r="F151" s="189"/>
      <c r="G151" s="137"/>
      <c r="H151" s="118"/>
      <c r="I151" s="118"/>
      <c r="J151" s="118"/>
      <c r="K151" s="120"/>
      <c r="L151" s="118"/>
      <c r="M151" s="118"/>
    </row>
    <row r="152" spans="2:13" ht="16.5" thickBot="1" x14ac:dyDescent="0.3">
      <c r="B152" s="119"/>
      <c r="C152" s="274" t="s">
        <v>31</v>
      </c>
      <c r="D152" s="275">
        <f>D149+D150+D151</f>
        <v>55860</v>
      </c>
      <c r="E152" s="270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25">
      <c r="B153" s="119"/>
      <c r="C153" s="276" t="s">
        <v>121</v>
      </c>
      <c r="D153" s="277"/>
      <c r="E153" s="277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25">
      <c r="B154" s="119"/>
      <c r="C154" s="276" t="s">
        <v>122</v>
      </c>
      <c r="D154" s="277"/>
      <c r="E154" s="277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25">
      <c r="B155" s="119"/>
      <c r="C155" s="123" t="s">
        <v>123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.75" thickBot="1" x14ac:dyDescent="0.3">
      <c r="B157" s="119"/>
      <c r="C157" s="106" t="s">
        <v>19</v>
      </c>
      <c r="D157" s="113" t="s">
        <v>20</v>
      </c>
      <c r="E157" s="69" t="str">
        <f>F19</f>
        <v>LANDET KVANTUM UKE 21</v>
      </c>
      <c r="F157" s="69" t="str">
        <f>G19</f>
        <v>LANDET KVANTUM T.O.M UKE 21</v>
      </c>
      <c r="G157" s="69" t="str">
        <f>I19</f>
        <v>RESTKVOTER</v>
      </c>
      <c r="H157" s="92" t="str">
        <f>J19</f>
        <v>LANDET KVANTUM T.O.M. UKE 21 2019</v>
      </c>
      <c r="I157" s="118"/>
      <c r="J157" s="118"/>
      <c r="K157" s="120"/>
      <c r="L157" s="118"/>
      <c r="M157" s="118"/>
    </row>
    <row r="158" spans="2:13" ht="15" customHeight="1" thickBot="1" x14ac:dyDescent="0.3">
      <c r="B158" s="119"/>
      <c r="C158" s="111" t="s">
        <v>5</v>
      </c>
      <c r="D158" s="183">
        <v>36085</v>
      </c>
      <c r="E158" s="183">
        <v>1923.70625</v>
      </c>
      <c r="F158" s="183">
        <v>5164.4832999999999</v>
      </c>
      <c r="G158" s="183">
        <f>D158-F158</f>
        <v>30920.5167</v>
      </c>
      <c r="H158" s="219">
        <v>3548.09917</v>
      </c>
      <c r="I158" s="118"/>
      <c r="J158" s="118"/>
      <c r="K158" s="120"/>
      <c r="L158" s="118"/>
      <c r="M158" s="118"/>
    </row>
    <row r="159" spans="2:13" ht="15" customHeight="1" thickBot="1" x14ac:dyDescent="0.3">
      <c r="B159" s="119"/>
      <c r="C159" s="114" t="s">
        <v>41</v>
      </c>
      <c r="D159" s="183">
        <v>100</v>
      </c>
      <c r="E159" s="183">
        <v>0.02</v>
      </c>
      <c r="F159" s="183">
        <v>3.556</v>
      </c>
      <c r="G159" s="183">
        <f>D159-F159</f>
        <v>96.444000000000003</v>
      </c>
      <c r="H159" s="219">
        <v>19.143370000000001</v>
      </c>
      <c r="I159" s="118"/>
      <c r="J159" s="118"/>
      <c r="K159" s="120"/>
      <c r="L159" s="118"/>
      <c r="M159" s="118"/>
    </row>
    <row r="160" spans="2:13" ht="15" customHeight="1" thickBot="1" x14ac:dyDescent="0.3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0"/>
      <c r="I160" s="118"/>
      <c r="J160" s="118"/>
      <c r="K160" s="120"/>
      <c r="L160" s="118"/>
      <c r="M160" s="118"/>
    </row>
    <row r="161" spans="1:13" ht="15" customHeight="1" thickBot="1" x14ac:dyDescent="0.3">
      <c r="A161" s="118"/>
      <c r="B161" s="119"/>
      <c r="C161" s="112" t="s">
        <v>52</v>
      </c>
      <c r="D161" s="185">
        <f>SUM(D158:D160)</f>
        <v>36219</v>
      </c>
      <c r="E161" s="185">
        <f>SUM(E158:E160)</f>
        <v>1923.7262499999999</v>
      </c>
      <c r="F161" s="185">
        <f>SUM(F158:F160)</f>
        <v>5168.0392999999995</v>
      </c>
      <c r="G161" s="185">
        <f>D161-F161</f>
        <v>31050.9607</v>
      </c>
      <c r="H161" s="206">
        <f>SUM(H158:H160)</f>
        <v>3567.2425399999997</v>
      </c>
      <c r="I161" s="118"/>
      <c r="J161" s="118"/>
      <c r="K161" s="120"/>
      <c r="L161" s="118"/>
      <c r="M161" s="118"/>
    </row>
    <row r="162" spans="1:13" ht="21" customHeight="1" thickBot="1" x14ac:dyDescent="0.3">
      <c r="B162" s="153"/>
      <c r="C162" s="134" t="s">
        <v>64</v>
      </c>
      <c r="D162" s="154"/>
      <c r="E162" s="154"/>
      <c r="F162" s="208"/>
      <c r="G162" s="208"/>
      <c r="H162" s="208"/>
      <c r="I162" s="208"/>
      <c r="J162" s="154"/>
      <c r="K162" s="155"/>
      <c r="L162" s="118"/>
    </row>
    <row r="163" spans="1:13" s="40" customFormat="1" ht="30" customHeight="1" thickTop="1" thickBot="1" x14ac:dyDescent="0.35">
      <c r="A163" s="79"/>
      <c r="B163" s="48"/>
      <c r="C163" s="214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25">
      <c r="B164" s="411" t="s">
        <v>1</v>
      </c>
      <c r="C164" s="412"/>
      <c r="D164" s="412"/>
      <c r="E164" s="412"/>
      <c r="F164" s="412"/>
      <c r="G164" s="412"/>
      <c r="H164" s="412"/>
      <c r="I164" s="412"/>
      <c r="J164" s="412"/>
      <c r="K164" s="413"/>
      <c r="L164" s="190"/>
      <c r="M164" s="190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">
      <c r="B166" s="29"/>
      <c r="C166" s="406" t="s">
        <v>2</v>
      </c>
      <c r="D166" s="407"/>
      <c r="E166" s="406" t="s">
        <v>53</v>
      </c>
      <c r="F166" s="407"/>
      <c r="G166" s="406" t="s">
        <v>54</v>
      </c>
      <c r="H166" s="407"/>
      <c r="I166" s="83"/>
      <c r="J166" s="83"/>
      <c r="K166" s="30"/>
      <c r="L166" s="143"/>
      <c r="M166" s="143"/>
    </row>
    <row r="167" spans="1:13" ht="14.25" customHeight="1" x14ac:dyDescent="0.25">
      <c r="B167" s="49"/>
      <c r="C167" s="268" t="s">
        <v>55</v>
      </c>
      <c r="D167" s="278">
        <v>40823</v>
      </c>
      <c r="E167" s="279" t="s">
        <v>5</v>
      </c>
      <c r="F167" s="280">
        <v>27313</v>
      </c>
      <c r="G167" s="271" t="s">
        <v>12</v>
      </c>
      <c r="H167" s="101">
        <v>16288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1" t="s">
        <v>44</v>
      </c>
      <c r="D168" s="281">
        <v>38310</v>
      </c>
      <c r="E168" s="282" t="s">
        <v>45</v>
      </c>
      <c r="F168" s="283">
        <v>8000</v>
      </c>
      <c r="G168" s="271" t="s">
        <v>11</v>
      </c>
      <c r="H168" s="101">
        <v>4239</v>
      </c>
      <c r="I168" s="83"/>
      <c r="J168" s="83"/>
      <c r="K168" s="31"/>
      <c r="L168" s="151"/>
      <c r="M168" s="151"/>
    </row>
    <row r="169" spans="1:13" ht="14.25" customHeight="1" x14ac:dyDescent="0.25">
      <c r="B169" s="49"/>
      <c r="C169" s="271"/>
      <c r="D169" s="281"/>
      <c r="E169" s="282" t="s">
        <v>38</v>
      </c>
      <c r="F169" s="283">
        <v>5500</v>
      </c>
      <c r="G169" s="271" t="s">
        <v>46</v>
      </c>
      <c r="H169" s="101">
        <v>5224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271"/>
      <c r="D170" s="281"/>
      <c r="E170" s="282"/>
      <c r="F170" s="283"/>
      <c r="G170" s="271" t="s">
        <v>47</v>
      </c>
      <c r="H170" s="101">
        <v>1561</v>
      </c>
      <c r="I170" s="83"/>
      <c r="J170" s="83"/>
      <c r="K170" s="51"/>
      <c r="L170" s="191"/>
      <c r="M170" s="191"/>
    </row>
    <row r="171" spans="1:13" ht="14.1" customHeight="1" thickBot="1" x14ac:dyDescent="0.3">
      <c r="B171" s="49"/>
      <c r="C171" s="52" t="s">
        <v>31</v>
      </c>
      <c r="D171" s="284">
        <f>SUM(D167:D170)</f>
        <v>79133</v>
      </c>
      <c r="E171" s="285" t="s">
        <v>57</v>
      </c>
      <c r="F171" s="284">
        <f>F167+F168+F169</f>
        <v>40813</v>
      </c>
      <c r="G171" s="52" t="s">
        <v>5</v>
      </c>
      <c r="H171" s="102">
        <f>SUM(H167:H170)</f>
        <v>27312</v>
      </c>
      <c r="I171" s="83"/>
      <c r="J171" s="83"/>
      <c r="K171" s="51"/>
      <c r="L171" s="191"/>
      <c r="M171" s="191"/>
    </row>
    <row r="172" spans="1:13" ht="12.95" customHeight="1" x14ac:dyDescent="0.25">
      <c r="B172" s="49"/>
      <c r="C172" s="253" t="s">
        <v>92</v>
      </c>
      <c r="D172" s="282"/>
      <c r="E172" s="282"/>
      <c r="F172" s="282"/>
      <c r="G172" s="84"/>
      <c r="H172" s="50"/>
      <c r="I172" s="83"/>
      <c r="J172" s="83"/>
      <c r="K172" s="51"/>
      <c r="L172" s="191"/>
      <c r="M172" s="191"/>
    </row>
    <row r="173" spans="1:13" s="6" customFormat="1" ht="12.95" customHeight="1" x14ac:dyDescent="0.25">
      <c r="B173" s="49"/>
      <c r="C173" s="286" t="s">
        <v>96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25">
      <c r="B175" s="408" t="s">
        <v>8</v>
      </c>
      <c r="C175" s="409"/>
      <c r="D175" s="409"/>
      <c r="E175" s="409"/>
      <c r="F175" s="409"/>
      <c r="G175" s="409"/>
      <c r="H175" s="409"/>
      <c r="I175" s="409"/>
      <c r="J175" s="409"/>
      <c r="K175" s="410"/>
      <c r="L175" s="190"/>
      <c r="M175" s="190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8" thickBot="1" x14ac:dyDescent="0.3">
      <c r="A177" s="3"/>
      <c r="B177" s="29"/>
      <c r="C177" s="106" t="s">
        <v>19</v>
      </c>
      <c r="D177" s="178" t="s">
        <v>70</v>
      </c>
      <c r="E177" s="178" t="s">
        <v>100</v>
      </c>
      <c r="F177" s="222" t="str">
        <f>F19</f>
        <v>LANDET KVANTUM UKE 21</v>
      </c>
      <c r="G177" s="69" t="str">
        <f>G19</f>
        <v>LANDET KVANTUM T.O.M UKE 21</v>
      </c>
      <c r="H177" s="69" t="str">
        <f>I19</f>
        <v>RESTKVOTER</v>
      </c>
      <c r="I177" s="92" t="str">
        <f>J19</f>
        <v>LANDET KVANTUM T.O.M. UKE 21 2019</v>
      </c>
      <c r="J177" s="143"/>
      <c r="K177" s="30"/>
      <c r="L177" s="143"/>
      <c r="M177" s="143"/>
    </row>
    <row r="178" spans="1:13" ht="14.1" customHeight="1" x14ac:dyDescent="0.25">
      <c r="B178" s="49"/>
      <c r="C178" s="107" t="s">
        <v>16</v>
      </c>
      <c r="D178" s="226">
        <f t="shared" ref="D178" si="10">D179+D180+D181+D182</f>
        <v>27212</v>
      </c>
      <c r="E178" s="226">
        <f t="shared" ref="E178:H178" si="11">E179+E180+E181+E182</f>
        <v>30289</v>
      </c>
      <c r="F178" s="226">
        <f>F179+F180+F181+F182</f>
        <v>511.01215000000002</v>
      </c>
      <c r="G178" s="226">
        <f t="shared" si="11"/>
        <v>4463.1421300000002</v>
      </c>
      <c r="H178" s="303">
        <f t="shared" si="11"/>
        <v>25825.85787</v>
      </c>
      <c r="I178" s="308">
        <f>I179+I180+I181+I182</f>
        <v>11751.067660000001</v>
      </c>
      <c r="J178" s="80"/>
      <c r="K178" s="57"/>
      <c r="L178" s="192"/>
      <c r="M178" s="192"/>
    </row>
    <row r="179" spans="1:13" ht="14.1" customHeight="1" x14ac:dyDescent="0.25">
      <c r="B179" s="49"/>
      <c r="C179" s="293" t="s">
        <v>72</v>
      </c>
      <c r="D179" s="287">
        <v>16288</v>
      </c>
      <c r="E179" s="287">
        <v>18521</v>
      </c>
      <c r="F179" s="287">
        <v>340.53075000000001</v>
      </c>
      <c r="G179" s="287">
        <v>1921.9285199999999</v>
      </c>
      <c r="H179" s="301">
        <f t="shared" ref="H179:H184" si="12">E179-G179</f>
        <v>16599.071479999999</v>
      </c>
      <c r="I179" s="306">
        <v>8922.0151700000006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11</v>
      </c>
      <c r="D180" s="287">
        <v>4239</v>
      </c>
      <c r="E180" s="287">
        <v>4820</v>
      </c>
      <c r="F180" s="287"/>
      <c r="G180" s="287">
        <v>903.38895000000002</v>
      </c>
      <c r="H180" s="301">
        <f t="shared" si="12"/>
        <v>3916.61105</v>
      </c>
      <c r="I180" s="306">
        <v>1246.56113</v>
      </c>
      <c r="J180" s="80"/>
      <c r="K180" s="57"/>
      <c r="L180" s="192"/>
      <c r="M180" s="192"/>
    </row>
    <row r="181" spans="1:13" ht="14.1" customHeight="1" x14ac:dyDescent="0.25">
      <c r="B181" s="49"/>
      <c r="C181" s="108" t="s">
        <v>47</v>
      </c>
      <c r="D181" s="287">
        <v>1561</v>
      </c>
      <c r="E181" s="287">
        <v>1617</v>
      </c>
      <c r="F181" s="287">
        <v>170.38140000000001</v>
      </c>
      <c r="G181" s="287">
        <v>1346.37806</v>
      </c>
      <c r="H181" s="301">
        <f t="shared" si="12"/>
        <v>270.62194</v>
      </c>
      <c r="I181" s="306">
        <v>1381.85096</v>
      </c>
      <c r="J181" s="80"/>
      <c r="K181" s="57"/>
      <c r="L181" s="192"/>
      <c r="M181" s="192"/>
    </row>
    <row r="182" spans="1:13" ht="14.1" customHeight="1" thickBot="1" x14ac:dyDescent="0.3">
      <c r="B182" s="49"/>
      <c r="C182" s="373" t="s">
        <v>105</v>
      </c>
      <c r="D182" s="374">
        <v>5124</v>
      </c>
      <c r="E182" s="374">
        <v>5331</v>
      </c>
      <c r="F182" s="374">
        <v>0.1</v>
      </c>
      <c r="G182" s="374">
        <v>291.44659999999999</v>
      </c>
      <c r="H182" s="375">
        <f t="shared" si="12"/>
        <v>5039.5533999999998</v>
      </c>
      <c r="I182" s="376">
        <v>200.6404</v>
      </c>
      <c r="J182" s="80"/>
      <c r="K182" s="57"/>
      <c r="L182" s="192"/>
      <c r="M182" s="192"/>
    </row>
    <row r="183" spans="1:13" ht="14.1" customHeight="1" thickBot="1" x14ac:dyDescent="0.3">
      <c r="B183" s="49"/>
      <c r="C183" s="111" t="s">
        <v>38</v>
      </c>
      <c r="D183" s="288">
        <v>5500</v>
      </c>
      <c r="E183" s="288">
        <v>5500</v>
      </c>
      <c r="F183" s="288">
        <v>821.35490000000004</v>
      </c>
      <c r="G183" s="288">
        <v>2228.3534599999998</v>
      </c>
      <c r="H183" s="305">
        <f t="shared" si="12"/>
        <v>3271.6465400000002</v>
      </c>
      <c r="I183" s="310">
        <v>2867.7882599999998</v>
      </c>
      <c r="J183" s="80"/>
      <c r="K183" s="57"/>
      <c r="L183" s="192"/>
      <c r="M183" s="192"/>
    </row>
    <row r="184" spans="1:13" ht="14.1" customHeight="1" x14ac:dyDescent="0.25">
      <c r="B184" s="49"/>
      <c r="C184" s="107" t="s">
        <v>17</v>
      </c>
      <c r="D184" s="226">
        <v>8000</v>
      </c>
      <c r="E184" s="226">
        <v>8000</v>
      </c>
      <c r="F184" s="226">
        <f>F185+F186</f>
        <v>23.612179999999999</v>
      </c>
      <c r="G184" s="226">
        <f>G185+G186</f>
        <v>1678.37862</v>
      </c>
      <c r="H184" s="303">
        <f t="shared" si="12"/>
        <v>6321.6213800000005</v>
      </c>
      <c r="I184" s="308">
        <f>I185+I186</f>
        <v>1278.4587700000002</v>
      </c>
      <c r="J184" s="80"/>
      <c r="K184" s="57"/>
      <c r="L184" s="192"/>
      <c r="M184" s="192"/>
    </row>
    <row r="185" spans="1:13" ht="14.1" customHeight="1" x14ac:dyDescent="0.25">
      <c r="B185" s="49"/>
      <c r="C185" s="108" t="s">
        <v>29</v>
      </c>
      <c r="D185" s="287"/>
      <c r="E185" s="287"/>
      <c r="F185" s="287"/>
      <c r="G185" s="287">
        <v>292.24196999999998</v>
      </c>
      <c r="H185" s="301"/>
      <c r="I185" s="306">
        <v>173.58569</v>
      </c>
      <c r="J185" s="80"/>
      <c r="K185" s="57"/>
      <c r="L185" s="192"/>
      <c r="M185" s="192"/>
    </row>
    <row r="186" spans="1:13" ht="14.1" customHeight="1" thickBot="1" x14ac:dyDescent="0.3">
      <c r="B186" s="49"/>
      <c r="C186" s="110" t="s">
        <v>48</v>
      </c>
      <c r="D186" s="228"/>
      <c r="E186" s="228"/>
      <c r="F186" s="228">
        <v>23.612179999999999</v>
      </c>
      <c r="G186" s="228">
        <v>1386.1366499999999</v>
      </c>
      <c r="H186" s="304"/>
      <c r="I186" s="309">
        <v>1104.8730800000001</v>
      </c>
      <c r="J186" s="83"/>
      <c r="K186" s="57"/>
      <c r="L186" s="192"/>
      <c r="M186" s="192"/>
    </row>
    <row r="187" spans="1:13" ht="14.1" customHeight="1" thickBot="1" x14ac:dyDescent="0.3">
      <c r="B187" s="49"/>
      <c r="C187" s="111" t="s">
        <v>13</v>
      </c>
      <c r="D187" s="288">
        <v>10</v>
      </c>
      <c r="E187" s="288">
        <v>10</v>
      </c>
      <c r="F187" s="288"/>
      <c r="G187" s="288">
        <v>0.59865000000000002</v>
      </c>
      <c r="H187" s="305">
        <f>E187-G187</f>
        <v>9.4013500000000008</v>
      </c>
      <c r="I187" s="310">
        <v>0.36840000000000001</v>
      </c>
      <c r="J187" s="80"/>
      <c r="K187" s="57"/>
      <c r="L187" s="192"/>
      <c r="M187" s="192"/>
    </row>
    <row r="188" spans="1:13" ht="14.1" customHeight="1" thickBot="1" x14ac:dyDescent="0.3">
      <c r="B188" s="49"/>
      <c r="C188" s="109" t="s">
        <v>49</v>
      </c>
      <c r="D188" s="227"/>
      <c r="E188" s="227"/>
      <c r="F188" s="227">
        <v>0.19081999999999999</v>
      </c>
      <c r="G188" s="227">
        <v>22.59479</v>
      </c>
      <c r="H188" s="302">
        <f>E188-G188</f>
        <v>-22.59479</v>
      </c>
      <c r="I188" s="307">
        <v>22.989840000000001</v>
      </c>
      <c r="J188" s="80"/>
      <c r="K188" s="57"/>
      <c r="L188" s="192"/>
      <c r="M188" s="192"/>
    </row>
    <row r="189" spans="1:13" ht="16.5" thickBot="1" x14ac:dyDescent="0.3">
      <c r="A189" s="3"/>
      <c r="B189" s="29"/>
      <c r="C189" s="112" t="s">
        <v>9</v>
      </c>
      <c r="D189" s="186">
        <f>D178+D183+D184+D187</f>
        <v>40722</v>
      </c>
      <c r="E189" s="186">
        <f>E178+E183+E184+E187</f>
        <v>43799</v>
      </c>
      <c r="F189" s="186">
        <f>F178+F183+F184+F187+F188</f>
        <v>1356.1700500000002</v>
      </c>
      <c r="G189" s="186">
        <f>G178+G183+G184+G187+G188</f>
        <v>8393.067649999999</v>
      </c>
      <c r="H189" s="199">
        <f>H178+H183+H184+H187+H188</f>
        <v>35405.932350000003</v>
      </c>
      <c r="I189" s="197">
        <f>I178+I183+I184+I187+I188</f>
        <v>15920.672929999999</v>
      </c>
      <c r="J189" s="177"/>
      <c r="K189" s="57"/>
      <c r="L189" s="192"/>
      <c r="M189" s="192"/>
    </row>
    <row r="190" spans="1:13" ht="14.1" customHeight="1" x14ac:dyDescent="0.25">
      <c r="A190" s="3"/>
      <c r="B190" s="29"/>
      <c r="C190" s="361" t="s">
        <v>73</v>
      </c>
      <c r="D190" s="66"/>
      <c r="E190" s="66"/>
      <c r="F190" s="66"/>
      <c r="G190" s="66"/>
      <c r="H190" s="360"/>
      <c r="I190" s="360"/>
      <c r="J190" s="143"/>
      <c r="K190" s="30"/>
      <c r="L190" s="143"/>
      <c r="M190" s="143"/>
    </row>
    <row r="191" spans="1:13" ht="14.1" customHeight="1" x14ac:dyDescent="0.25">
      <c r="A191" s="3"/>
      <c r="B191" s="142"/>
      <c r="C191" s="286" t="s">
        <v>104</v>
      </c>
      <c r="D191" s="66"/>
      <c r="E191" s="66"/>
      <c r="F191" s="66"/>
      <c r="G191" s="66"/>
      <c r="H191" s="360"/>
      <c r="I191" s="360"/>
      <c r="J191" s="143"/>
      <c r="K191" s="144"/>
      <c r="L191" s="143"/>
      <c r="M191" s="143"/>
    </row>
    <row r="192" spans="1:13" ht="15.75" thickBot="1" x14ac:dyDescent="0.3">
      <c r="B192" s="58"/>
      <c r="C192" s="394" t="s">
        <v>106</v>
      </c>
      <c r="D192" s="67"/>
      <c r="E192" s="67"/>
      <c r="F192" s="67"/>
      <c r="G192" s="67"/>
      <c r="H192" s="59"/>
      <c r="I192" s="59"/>
      <c r="J192" s="59"/>
      <c r="K192" s="60"/>
      <c r="L192" s="80"/>
      <c r="M192" s="80"/>
    </row>
    <row r="193" spans="1:13" ht="14.1" customHeight="1" thickTop="1" x14ac:dyDescent="0.25"/>
    <row r="194" spans="1:13" s="40" customFormat="1" ht="17.100000000000001" customHeight="1" thickBot="1" x14ac:dyDescent="0.3">
      <c r="A194" s="79"/>
      <c r="B194" s="81"/>
      <c r="C194" s="93" t="s">
        <v>50</v>
      </c>
      <c r="D194" s="81"/>
      <c r="E194" s="81"/>
      <c r="F194" s="81"/>
      <c r="G194" s="81"/>
      <c r="H194" s="81"/>
      <c r="I194" s="81"/>
      <c r="J194" s="81"/>
      <c r="K194" s="79"/>
      <c r="L194" s="79"/>
      <c r="M194" s="79"/>
    </row>
    <row r="195" spans="1:13" ht="17.100000000000001" customHeight="1" thickTop="1" x14ac:dyDescent="0.25">
      <c r="B195" s="411" t="s">
        <v>1</v>
      </c>
      <c r="C195" s="412"/>
      <c r="D195" s="412"/>
      <c r="E195" s="412"/>
      <c r="F195" s="412"/>
      <c r="G195" s="412"/>
      <c r="H195" s="412"/>
      <c r="I195" s="412"/>
      <c r="J195" s="412"/>
      <c r="K195" s="413"/>
      <c r="L195" s="190"/>
      <c r="M195" s="190"/>
    </row>
    <row r="196" spans="1:13" ht="6" customHeight="1" thickBot="1" x14ac:dyDescent="0.3">
      <c r="B196" s="82"/>
      <c r="C196" s="80"/>
      <c r="D196" s="80"/>
      <c r="E196" s="80"/>
      <c r="F196" s="80"/>
      <c r="G196" s="80"/>
      <c r="H196" s="80"/>
      <c r="I196" s="80"/>
      <c r="J196" s="80"/>
      <c r="K196" s="71"/>
      <c r="L196" s="118"/>
      <c r="M196" s="118"/>
    </row>
    <row r="197" spans="1:13" s="3" customFormat="1" ht="14.1" customHeight="1" thickBot="1" x14ac:dyDescent="0.3">
      <c r="B197" s="72"/>
      <c r="C197" s="406" t="s">
        <v>2</v>
      </c>
      <c r="D197" s="407"/>
      <c r="E197"/>
      <c r="F197"/>
      <c r="G197" s="73"/>
      <c r="H197" s="73"/>
      <c r="I197" s="73"/>
      <c r="J197" s="143"/>
      <c r="K197" s="68"/>
      <c r="L197" s="4"/>
      <c r="M197" s="4"/>
    </row>
    <row r="198" spans="1:13" ht="16.5" customHeight="1" x14ac:dyDescent="0.25">
      <c r="B198" s="74"/>
      <c r="C198" s="268" t="s">
        <v>71</v>
      </c>
      <c r="D198" s="269">
        <v>2120</v>
      </c>
      <c r="E198" s="289"/>
      <c r="F198" s="238"/>
      <c r="G198" s="75"/>
      <c r="H198" s="75"/>
      <c r="I198" s="75"/>
      <c r="J198" s="160"/>
      <c r="K198" s="71"/>
      <c r="L198" s="118"/>
      <c r="M198" s="118"/>
    </row>
    <row r="199" spans="1:13" ht="14.1" customHeight="1" x14ac:dyDescent="0.25">
      <c r="B199" s="74"/>
      <c r="C199" s="271" t="s">
        <v>44</v>
      </c>
      <c r="D199" s="272">
        <v>12216</v>
      </c>
      <c r="E199" s="289"/>
      <c r="F199" s="238"/>
      <c r="G199" s="75"/>
      <c r="H199" s="75"/>
      <c r="I199" s="75"/>
      <c r="J199" s="160"/>
      <c r="K199" s="71"/>
      <c r="L199" s="118"/>
      <c r="M199" s="118"/>
    </row>
    <row r="200" spans="1:13" ht="14.1" customHeight="1" thickBot="1" x14ac:dyDescent="0.3">
      <c r="B200" s="74"/>
      <c r="C200" s="273" t="s">
        <v>28</v>
      </c>
      <c r="D200" s="272">
        <v>382</v>
      </c>
      <c r="E200" s="289"/>
      <c r="F200" s="238"/>
      <c r="G200" s="88"/>
      <c r="H200" s="75"/>
      <c r="I200" s="75"/>
      <c r="J200" s="160"/>
      <c r="K200" s="71"/>
      <c r="L200" s="118"/>
      <c r="M200" s="118"/>
    </row>
    <row r="201" spans="1:13" ht="14.1" customHeight="1" thickBot="1" x14ac:dyDescent="0.3">
      <c r="B201" s="74"/>
      <c r="C201" s="274" t="s">
        <v>31</v>
      </c>
      <c r="D201" s="275">
        <f>SUM(D198:D200)</f>
        <v>14718</v>
      </c>
      <c r="E201" s="289"/>
      <c r="F201"/>
      <c r="G201" s="88"/>
      <c r="H201" s="75"/>
      <c r="I201" s="75"/>
      <c r="J201" s="160"/>
      <c r="K201" s="71"/>
      <c r="L201" s="118"/>
      <c r="M201" s="118"/>
    </row>
    <row r="202" spans="1:13" ht="13.5" customHeight="1" x14ac:dyDescent="0.25">
      <c r="B202" s="82"/>
      <c r="C202" s="290" t="s">
        <v>95</v>
      </c>
      <c r="D202" s="282"/>
      <c r="E202" s="282"/>
      <c r="F202" s="83"/>
      <c r="G202" s="84"/>
      <c r="H202" s="80"/>
      <c r="I202" s="80"/>
      <c r="J202" s="80"/>
      <c r="K202" s="71"/>
      <c r="L202" s="118"/>
      <c r="M202" s="118"/>
    </row>
    <row r="203" spans="1:13" ht="14.25" customHeight="1" x14ac:dyDescent="0.25">
      <c r="B203" s="82"/>
      <c r="C203" s="286" t="s">
        <v>124</v>
      </c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4.1" customHeight="1" thickBot="1" x14ac:dyDescent="0.3">
      <c r="B204" s="82"/>
      <c r="D204" s="84"/>
      <c r="E204" s="84"/>
      <c r="F204" s="80"/>
      <c r="G204" s="80"/>
      <c r="H204" s="80"/>
      <c r="I204" s="80"/>
      <c r="J204" s="80"/>
      <c r="K204" s="71"/>
      <c r="L204" s="118"/>
      <c r="M204" s="118"/>
    </row>
    <row r="205" spans="1:13" ht="17.100000000000001" customHeight="1" x14ac:dyDescent="0.25">
      <c r="B205" s="408" t="s">
        <v>8</v>
      </c>
      <c r="C205" s="409"/>
      <c r="D205" s="409"/>
      <c r="E205" s="409"/>
      <c r="F205" s="409"/>
      <c r="G205" s="409"/>
      <c r="H205" s="409"/>
      <c r="I205" s="409"/>
      <c r="J205" s="409"/>
      <c r="K205" s="410"/>
      <c r="L205" s="190"/>
      <c r="M205" s="190"/>
    </row>
    <row r="206" spans="1:13" ht="6" customHeight="1" thickBot="1" x14ac:dyDescent="0.3">
      <c r="B206" s="85"/>
      <c r="C206" s="86"/>
      <c r="D206" s="86"/>
      <c r="E206" s="86"/>
      <c r="F206" s="86"/>
      <c r="G206" s="86"/>
      <c r="H206" s="86"/>
      <c r="I206" s="86"/>
      <c r="J206" s="86"/>
      <c r="K206" s="87"/>
      <c r="L206" s="86"/>
      <c r="M206" s="86"/>
    </row>
    <row r="207" spans="1:13" ht="62.25" customHeight="1" thickBot="1" x14ac:dyDescent="0.3">
      <c r="B207" s="82"/>
      <c r="C207" s="106" t="s">
        <v>19</v>
      </c>
      <c r="D207" s="113" t="s">
        <v>20</v>
      </c>
      <c r="E207" s="69" t="str">
        <f>F19</f>
        <v>LANDET KVANTUM UKE 21</v>
      </c>
      <c r="F207" s="69" t="str">
        <f>G19</f>
        <v>LANDET KVANTUM T.O.M UKE 21</v>
      </c>
      <c r="G207" s="69" t="str">
        <f>I19</f>
        <v>RESTKVOTER</v>
      </c>
      <c r="H207" s="92" t="str">
        <f>J19</f>
        <v>LANDET KVANTUM T.O.M. UKE 21 2019</v>
      </c>
      <c r="I207" s="80"/>
      <c r="J207" s="80"/>
      <c r="K207" s="71"/>
      <c r="L207" s="118"/>
      <c r="M207" s="118"/>
    </row>
    <row r="208" spans="1:13" s="97" customFormat="1" ht="14.1" customHeight="1" thickBot="1" x14ac:dyDescent="0.3">
      <c r="B208" s="94"/>
      <c r="C208" s="111" t="s">
        <v>51</v>
      </c>
      <c r="D208" s="183">
        <f>D198-D209-D210</f>
        <v>700</v>
      </c>
      <c r="E208" s="183">
        <v>9.5454100000000004</v>
      </c>
      <c r="F208" s="183">
        <v>127.37844</v>
      </c>
      <c r="G208" s="183">
        <f>D208-F208</f>
        <v>572.62156000000004</v>
      </c>
      <c r="H208" s="219">
        <v>307.42543000000001</v>
      </c>
      <c r="I208" s="95"/>
      <c r="J208" s="162"/>
      <c r="K208" s="96"/>
      <c r="L208" s="100"/>
      <c r="M208" s="100"/>
    </row>
    <row r="209" spans="2:13" ht="14.1" customHeight="1" thickBot="1" x14ac:dyDescent="0.3">
      <c r="B209" s="82"/>
      <c r="C209" s="114" t="s">
        <v>45</v>
      </c>
      <c r="D209" s="183">
        <v>1370</v>
      </c>
      <c r="E209" s="183">
        <v>33.551090000000002</v>
      </c>
      <c r="F209" s="183">
        <v>594.69943999999998</v>
      </c>
      <c r="G209" s="183">
        <f t="shared" ref="G209:G211" si="13">D209-F209</f>
        <v>775.30056000000002</v>
      </c>
      <c r="H209" s="219">
        <v>1121.9725699999999</v>
      </c>
      <c r="I209" s="105"/>
      <c r="J209" s="105"/>
      <c r="K209" s="71"/>
      <c r="L209" s="118"/>
      <c r="M209" s="118"/>
    </row>
    <row r="210" spans="2:13" s="97" customFormat="1" ht="14.1" customHeight="1" thickBot="1" x14ac:dyDescent="0.3">
      <c r="B210" s="94"/>
      <c r="C210" s="109" t="s">
        <v>36</v>
      </c>
      <c r="D210" s="184">
        <v>50</v>
      </c>
      <c r="E210" s="184"/>
      <c r="F210" s="184">
        <v>1.2104200000000001</v>
      </c>
      <c r="G210" s="183">
        <f t="shared" si="13"/>
        <v>48.789580000000001</v>
      </c>
      <c r="H210" s="220">
        <v>2.1101399999999999</v>
      </c>
      <c r="I210" s="95"/>
      <c r="J210" s="162"/>
      <c r="K210" s="96"/>
      <c r="L210" s="100"/>
      <c r="M210" s="100"/>
    </row>
    <row r="211" spans="2:13" s="97" customFormat="1" ht="14.1" customHeight="1" thickBot="1" x14ac:dyDescent="0.3">
      <c r="B211" s="89"/>
      <c r="C211" s="109" t="s">
        <v>56</v>
      </c>
      <c r="D211" s="184"/>
      <c r="E211" s="184">
        <v>5.5E-2</v>
      </c>
      <c r="F211" s="184">
        <v>0.161</v>
      </c>
      <c r="G211" s="183">
        <f t="shared" si="13"/>
        <v>-0.161</v>
      </c>
      <c r="H211" s="220">
        <v>1.02813</v>
      </c>
      <c r="I211" s="90"/>
      <c r="J211" s="90"/>
      <c r="K211" s="91"/>
      <c r="L211" s="193"/>
      <c r="M211" s="193"/>
    </row>
    <row r="212" spans="2:13" ht="16.5" thickBot="1" x14ac:dyDescent="0.3">
      <c r="B212" s="82"/>
      <c r="C212" s="112" t="s">
        <v>52</v>
      </c>
      <c r="D212" s="185">
        <f>D198</f>
        <v>2120</v>
      </c>
      <c r="E212" s="185">
        <f>SUM(E208:E211)</f>
        <v>43.151500000000006</v>
      </c>
      <c r="F212" s="185">
        <f>SUM(F208:F211)</f>
        <v>723.44929999999988</v>
      </c>
      <c r="G212" s="185">
        <f>D212-F212</f>
        <v>1396.5507000000002</v>
      </c>
      <c r="H212" s="206">
        <f>H208+H209+H210+H211</f>
        <v>1432.5362699999998</v>
      </c>
      <c r="I212" s="80"/>
      <c r="J212" s="80"/>
      <c r="K212" s="71"/>
      <c r="L212" s="118"/>
      <c r="M212" s="118"/>
    </row>
    <row r="213" spans="2:13" s="70" customFormat="1" ht="9" customHeight="1" x14ac:dyDescent="0.25">
      <c r="B213" s="82"/>
      <c r="C213" s="65"/>
      <c r="D213" s="98"/>
      <c r="E213" s="98"/>
      <c r="F213" s="98"/>
      <c r="G213" s="98"/>
      <c r="H213" s="80"/>
      <c r="I213" s="80"/>
      <c r="J213" s="80"/>
      <c r="K213" s="71"/>
      <c r="L213" s="118"/>
      <c r="M213" s="118"/>
    </row>
    <row r="214" spans="2:13" ht="14.1" customHeight="1" thickBot="1" x14ac:dyDescent="0.3">
      <c r="B214" s="76"/>
      <c r="C214" s="77"/>
      <c r="D214" s="77"/>
      <c r="E214" s="77"/>
      <c r="F214" s="77"/>
      <c r="G214" s="104"/>
      <c r="H214" s="77"/>
      <c r="I214" s="77"/>
      <c r="J214" s="154"/>
      <c r="K214" s="78"/>
      <c r="L214" s="118"/>
      <c r="M214" s="118"/>
    </row>
    <row r="215" spans="2:13" ht="14.1" customHeight="1" thickTop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25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ht="14.1" customHeight="1" x14ac:dyDescent="0.25">
      <c r="B221" s="118"/>
      <c r="C221" s="118"/>
      <c r="D221" s="118"/>
      <c r="E221" s="118"/>
      <c r="F221" s="118"/>
      <c r="G221" s="156"/>
      <c r="H221" s="118"/>
      <c r="I221" s="118"/>
      <c r="J221" s="118"/>
      <c r="K221" s="118"/>
      <c r="L221" s="118"/>
      <c r="M221" s="118"/>
    </row>
    <row r="222" spans="2:13" s="79" customFormat="1" ht="17.100000000000001" customHeight="1" thickBot="1" x14ac:dyDescent="0.3">
      <c r="B222" s="81"/>
      <c r="C222" s="93" t="s">
        <v>86</v>
      </c>
      <c r="D222" s="81"/>
      <c r="E222" s="81"/>
      <c r="F222" s="81"/>
      <c r="G222" s="81"/>
      <c r="H222" s="81"/>
      <c r="I222" s="81"/>
      <c r="J222" s="81"/>
    </row>
    <row r="223" spans="2:13" ht="17.100000000000001" customHeight="1" thickTop="1" x14ac:dyDescent="0.25">
      <c r="B223" s="411" t="s">
        <v>1</v>
      </c>
      <c r="C223" s="412"/>
      <c r="D223" s="412"/>
      <c r="E223" s="412"/>
      <c r="F223" s="412"/>
      <c r="G223" s="412"/>
      <c r="H223" s="412"/>
      <c r="I223" s="412"/>
      <c r="J223" s="412"/>
      <c r="K223" s="413"/>
      <c r="L223" s="190"/>
      <c r="M223" s="190"/>
    </row>
    <row r="224" spans="2:13" ht="6" customHeight="1" thickBot="1" x14ac:dyDescent="0.3">
      <c r="B224" s="82"/>
      <c r="C224" s="80"/>
      <c r="D224" s="80"/>
      <c r="E224" s="80"/>
      <c r="F224" s="80"/>
      <c r="G224" s="80"/>
      <c r="H224" s="80"/>
      <c r="I224" s="80"/>
      <c r="J224" s="80"/>
      <c r="K224" s="120"/>
      <c r="L224" s="118"/>
      <c r="M224" s="118"/>
    </row>
    <row r="225" spans="2:13" s="3" customFormat="1" ht="14.1" customHeight="1" thickBot="1" x14ac:dyDescent="0.3">
      <c r="B225" s="142"/>
      <c r="C225" s="406" t="s">
        <v>2</v>
      </c>
      <c r="D225" s="407"/>
      <c r="E225"/>
      <c r="F225"/>
      <c r="G225" s="143"/>
      <c r="H225" s="143"/>
      <c r="I225" s="143"/>
      <c r="J225" s="143"/>
      <c r="K225" s="116"/>
      <c r="L225" s="4"/>
      <c r="M225" s="4"/>
    </row>
    <row r="226" spans="2:13" ht="16.5" customHeight="1" x14ac:dyDescent="0.25">
      <c r="B226" s="145"/>
      <c r="C226" s="268" t="s">
        <v>71</v>
      </c>
      <c r="D226" s="269">
        <v>5148</v>
      </c>
      <c r="E226" s="289"/>
      <c r="F226" s="238"/>
      <c r="G226" s="160"/>
      <c r="H226" s="160"/>
      <c r="I226" s="160"/>
      <c r="J226" s="160"/>
      <c r="K226" s="120"/>
      <c r="L226" s="118"/>
      <c r="M226" s="118"/>
    </row>
    <row r="227" spans="2:13" ht="16.5" customHeight="1" x14ac:dyDescent="0.25">
      <c r="B227" s="145"/>
      <c r="C227" s="271" t="s">
        <v>44</v>
      </c>
      <c r="D227" s="272">
        <v>3465</v>
      </c>
      <c r="E227" s="289"/>
      <c r="F227" s="238"/>
      <c r="G227" s="105"/>
      <c r="H227" s="160"/>
      <c r="I227" s="160"/>
      <c r="J227" s="160"/>
      <c r="K227" s="120"/>
      <c r="L227" s="118"/>
      <c r="M227" s="118"/>
    </row>
    <row r="228" spans="2:13" ht="14.1" customHeight="1" thickBot="1" x14ac:dyDescent="0.3">
      <c r="B228" s="145"/>
      <c r="C228" s="271" t="s">
        <v>28</v>
      </c>
      <c r="D228" s="272">
        <v>123</v>
      </c>
      <c r="E228" s="289"/>
      <c r="F228" s="238"/>
      <c r="G228" s="105"/>
      <c r="H228" s="160"/>
      <c r="I228" s="160"/>
      <c r="J228" s="160"/>
      <c r="K228" s="120"/>
      <c r="L228" s="118"/>
      <c r="M228" s="118"/>
    </row>
    <row r="229" spans="2:13" ht="14.1" customHeight="1" thickBot="1" x14ac:dyDescent="0.3">
      <c r="B229" s="145"/>
      <c r="C229" s="274" t="s">
        <v>31</v>
      </c>
      <c r="D229" s="275">
        <f>SUM(D226:D228)</f>
        <v>8736</v>
      </c>
      <c r="E229" s="289"/>
      <c r="F229"/>
      <c r="G229" s="88"/>
      <c r="H229" s="160"/>
      <c r="I229" s="160"/>
      <c r="J229" s="160"/>
      <c r="K229" s="120"/>
      <c r="L229" s="118"/>
      <c r="M229" s="118"/>
    </row>
    <row r="230" spans="2:13" ht="13.5" customHeight="1" thickBot="1" x14ac:dyDescent="0.3">
      <c r="B230" s="82"/>
      <c r="C230" s="290" t="s">
        <v>107</v>
      </c>
      <c r="D230" s="282"/>
      <c r="E230" s="282"/>
      <c r="F230" s="83"/>
      <c r="G230" s="84"/>
      <c r="H230" s="80"/>
      <c r="I230" s="80"/>
      <c r="J230" s="80"/>
      <c r="K230" s="120"/>
      <c r="L230" s="118"/>
      <c r="M230" s="118"/>
    </row>
    <row r="231" spans="2:13" ht="6" customHeight="1" thickBot="1" x14ac:dyDescent="0.3">
      <c r="B231" s="82"/>
      <c r="C231" s="393"/>
      <c r="D231" s="84"/>
      <c r="E231" s="84"/>
      <c r="F231" s="80"/>
      <c r="G231" s="80"/>
      <c r="H231" s="80"/>
      <c r="I231" s="80"/>
      <c r="J231" s="80"/>
      <c r="K231" s="120"/>
      <c r="L231" s="118"/>
      <c r="M231" s="118"/>
    </row>
    <row r="232" spans="2:13" ht="17.100000000000001" customHeight="1" x14ac:dyDescent="0.25">
      <c r="B232" s="408" t="s">
        <v>8</v>
      </c>
      <c r="C232" s="409"/>
      <c r="D232" s="409"/>
      <c r="E232" s="409"/>
      <c r="F232" s="409"/>
      <c r="G232" s="409"/>
      <c r="H232" s="409"/>
      <c r="I232" s="409"/>
      <c r="J232" s="409"/>
      <c r="K232" s="410"/>
      <c r="L232" s="190"/>
      <c r="M232" s="190"/>
    </row>
    <row r="233" spans="2:13" ht="6" customHeight="1" thickBot="1" x14ac:dyDescent="0.3">
      <c r="B233" s="85"/>
      <c r="C233" s="86"/>
      <c r="D233" s="86"/>
      <c r="E233" s="86"/>
      <c r="F233" s="86"/>
      <c r="G233" s="86"/>
      <c r="H233" s="86"/>
      <c r="I233" s="86"/>
      <c r="J233" s="86"/>
      <c r="K233" s="87"/>
      <c r="L233" s="86"/>
      <c r="M233" s="86"/>
    </row>
    <row r="234" spans="2:13" ht="62.25" customHeight="1" thickBot="1" x14ac:dyDescent="0.3">
      <c r="B234" s="82"/>
      <c r="C234" s="382" t="s">
        <v>87</v>
      </c>
      <c r="D234" s="383" t="s">
        <v>88</v>
      </c>
      <c r="E234" s="384" t="str">
        <f>E207</f>
        <v>LANDET KVANTUM UKE 21</v>
      </c>
      <c r="F234" s="384" t="str">
        <f>F207</f>
        <v>LANDET KVANTUM T.O.M UKE 21</v>
      </c>
      <c r="G234" s="384" t="s">
        <v>62</v>
      </c>
      <c r="H234" s="385" t="str">
        <f>H207</f>
        <v>LANDET KVANTUM T.O.M. UKE 21 2019</v>
      </c>
      <c r="J234" s="80"/>
      <c r="K234" s="120"/>
      <c r="L234" s="118"/>
      <c r="M234" s="118"/>
    </row>
    <row r="235" spans="2:13" s="97" customFormat="1" ht="14.1" customHeight="1" thickBot="1" x14ac:dyDescent="0.3">
      <c r="B235" s="161"/>
      <c r="C235" s="111" t="s">
        <v>89</v>
      </c>
      <c r="D235" s="435">
        <v>1900</v>
      </c>
      <c r="E235" s="386">
        <f>SUM(E236:E237)</f>
        <v>0</v>
      </c>
      <c r="F235" s="386">
        <f>SUM(F236:F237)</f>
        <v>1914.2129299999999</v>
      </c>
      <c r="G235" s="435">
        <f>D235-F235</f>
        <v>-14.212929999999915</v>
      </c>
      <c r="H235" s="386">
        <f>SUM(H236:H237)</f>
        <v>1595.15535</v>
      </c>
      <c r="J235" s="162"/>
      <c r="K235" s="96"/>
      <c r="L235" s="100"/>
      <c r="M235" s="100"/>
    </row>
    <row r="236" spans="2:13" s="97" customFormat="1" ht="14.1" customHeight="1" thickBot="1" x14ac:dyDescent="0.3">
      <c r="B236" s="161"/>
      <c r="C236" s="387" t="s">
        <v>78</v>
      </c>
      <c r="D236" s="436"/>
      <c r="E236" s="388"/>
      <c r="F236" s="388">
        <v>1552.76369</v>
      </c>
      <c r="G236" s="436"/>
      <c r="H236" s="388">
        <v>1221.97955</v>
      </c>
      <c r="J236" s="162"/>
      <c r="K236" s="96"/>
      <c r="L236" s="100"/>
      <c r="M236" s="100"/>
    </row>
    <row r="237" spans="2:13" s="97" customFormat="1" ht="14.1" customHeight="1" thickBot="1" x14ac:dyDescent="0.3">
      <c r="B237" s="161"/>
      <c r="C237" s="387" t="s">
        <v>79</v>
      </c>
      <c r="D237" s="437"/>
      <c r="E237" s="389"/>
      <c r="F237" s="389">
        <v>361.44923999999997</v>
      </c>
      <c r="G237" s="437"/>
      <c r="H237" s="389">
        <v>373.17579999999998</v>
      </c>
      <c r="J237" s="162"/>
      <c r="K237" s="96"/>
      <c r="L237" s="100"/>
      <c r="M237" s="100"/>
    </row>
    <row r="238" spans="2:13" s="97" customFormat="1" ht="14.1" customHeight="1" thickBot="1" x14ac:dyDescent="0.3">
      <c r="B238" s="161"/>
      <c r="C238" s="111" t="s">
        <v>90</v>
      </c>
      <c r="D238" s="435">
        <v>1624</v>
      </c>
      <c r="E238" s="386">
        <f>SUM(E239:E240)</f>
        <v>71.276800000000009</v>
      </c>
      <c r="F238" s="386">
        <f>SUM(F239:F240)</f>
        <v>246.41649999999998</v>
      </c>
      <c r="G238" s="435">
        <f>D238-F238</f>
        <v>1377.5835</v>
      </c>
      <c r="H238" s="386">
        <f>SUM(H239:H240)</f>
        <v>188.9145</v>
      </c>
      <c r="J238" s="162"/>
      <c r="K238" s="96"/>
      <c r="L238" s="100"/>
      <c r="M238" s="100"/>
    </row>
    <row r="239" spans="2:13" s="97" customFormat="1" ht="14.1" customHeight="1" thickBot="1" x14ac:dyDescent="0.3">
      <c r="B239" s="161"/>
      <c r="C239" s="387" t="s">
        <v>78</v>
      </c>
      <c r="D239" s="436"/>
      <c r="E239" s="388">
        <v>50.591000000000001</v>
      </c>
      <c r="F239" s="388">
        <v>171.10759999999999</v>
      </c>
      <c r="G239" s="436"/>
      <c r="H239" s="388">
        <v>125.188</v>
      </c>
      <c r="J239" s="162"/>
      <c r="K239" s="96"/>
      <c r="L239" s="100"/>
      <c r="M239" s="100"/>
    </row>
    <row r="240" spans="2:13" s="97" customFormat="1" ht="14.1" customHeight="1" thickBot="1" x14ac:dyDescent="0.3">
      <c r="B240" s="161"/>
      <c r="C240" s="387" t="s">
        <v>79</v>
      </c>
      <c r="D240" s="437"/>
      <c r="E240" s="389">
        <v>20.6858</v>
      </c>
      <c r="F240" s="389">
        <v>75.308899999999994</v>
      </c>
      <c r="G240" s="437"/>
      <c r="H240" s="389">
        <v>63.726500000000001</v>
      </c>
      <c r="J240" s="162"/>
      <c r="K240" s="96"/>
      <c r="L240" s="100"/>
      <c r="M240" s="100"/>
    </row>
    <row r="241" spans="2:13" s="97" customFormat="1" ht="14.1" customHeight="1" thickBot="1" x14ac:dyDescent="0.3">
      <c r="B241" s="161"/>
      <c r="C241" s="111" t="s">
        <v>91</v>
      </c>
      <c r="D241" s="435">
        <v>1624</v>
      </c>
      <c r="E241" s="386">
        <f>SUM(E242:E243)</f>
        <v>0</v>
      </c>
      <c r="F241" s="386">
        <f>SUM(F242:F243)</f>
        <v>0</v>
      </c>
      <c r="G241" s="435">
        <f>D241-F241</f>
        <v>1624</v>
      </c>
      <c r="H241" s="386">
        <f>SUM(H242:H243)</f>
        <v>0</v>
      </c>
      <c r="J241" s="162"/>
      <c r="K241" s="96"/>
      <c r="L241" s="100"/>
      <c r="M241" s="100"/>
    </row>
    <row r="242" spans="2:13" s="97" customFormat="1" ht="14.1" customHeight="1" thickBot="1" x14ac:dyDescent="0.3">
      <c r="B242" s="161"/>
      <c r="C242" s="387" t="s">
        <v>78</v>
      </c>
      <c r="D242" s="436"/>
      <c r="E242" s="388"/>
      <c r="F242" s="388"/>
      <c r="G242" s="436"/>
      <c r="H242" s="388"/>
      <c r="J242" s="162"/>
      <c r="K242" s="96"/>
      <c r="L242" s="100"/>
      <c r="M242" s="100"/>
    </row>
    <row r="243" spans="2:13" s="97" customFormat="1" ht="14.1" customHeight="1" thickBot="1" x14ac:dyDescent="0.3">
      <c r="B243" s="161"/>
      <c r="C243" s="387" t="s">
        <v>79</v>
      </c>
      <c r="D243" s="437"/>
      <c r="E243" s="389"/>
      <c r="F243" s="389"/>
      <c r="G243" s="437"/>
      <c r="H243" s="389"/>
      <c r="J243" s="162"/>
      <c r="K243" s="96"/>
      <c r="L243" s="100"/>
      <c r="M243" s="100"/>
    </row>
    <row r="244" spans="2:13" s="97" customFormat="1" ht="14.1" customHeight="1" thickBot="1" x14ac:dyDescent="0.3">
      <c r="B244" s="89"/>
      <c r="C244" s="109" t="s">
        <v>56</v>
      </c>
      <c r="D244" s="390"/>
      <c r="E244" s="220"/>
      <c r="F244" s="220"/>
      <c r="G244" s="391"/>
      <c r="H244" s="220"/>
      <c r="J244" s="90"/>
      <c r="K244" s="91"/>
      <c r="L244" s="193"/>
      <c r="M244" s="193"/>
    </row>
    <row r="245" spans="2:13" ht="16.5" thickBot="1" x14ac:dyDescent="0.3">
      <c r="B245" s="82"/>
      <c r="C245" s="112" t="s">
        <v>52</v>
      </c>
      <c r="D245" s="392">
        <f>SUM(D235:D244)</f>
        <v>5148</v>
      </c>
      <c r="E245" s="185">
        <f>E235+E238+E241+E244</f>
        <v>71.276800000000009</v>
      </c>
      <c r="F245" s="185">
        <f>F235+F238+F241+F244</f>
        <v>2160.62943</v>
      </c>
      <c r="G245" s="392">
        <f>SUM(G235:G244)</f>
        <v>2987.37057</v>
      </c>
      <c r="H245" s="185">
        <f>H235+H238+H241+H244</f>
        <v>1784.0698500000001</v>
      </c>
      <c r="J245" s="80"/>
      <c r="K245" s="120"/>
      <c r="L245" s="118"/>
      <c r="M245" s="118"/>
    </row>
    <row r="246" spans="2:13" s="70" customFormat="1" ht="9" customHeight="1" x14ac:dyDescent="0.25">
      <c r="B246" s="82"/>
      <c r="C246" s="65"/>
      <c r="D246" s="98"/>
      <c r="E246" s="98"/>
      <c r="F246" s="98"/>
      <c r="G246" s="98"/>
      <c r="H246" s="80"/>
      <c r="I246" s="80"/>
      <c r="J246" s="80"/>
      <c r="K246" s="120"/>
      <c r="L246" s="118"/>
      <c r="M246" s="118"/>
    </row>
    <row r="247" spans="2:13" ht="14.1" customHeight="1" thickBot="1" x14ac:dyDescent="0.3">
      <c r="B247" s="153"/>
      <c r="C247" s="154"/>
      <c r="D247" s="154"/>
      <c r="E247" s="154"/>
      <c r="F247" s="154"/>
      <c r="G247" s="104"/>
      <c r="H247" s="104"/>
      <c r="I247" s="154"/>
      <c r="J247" s="154"/>
      <c r="K247" s="155"/>
      <c r="L247" s="118"/>
      <c r="M247" s="118"/>
    </row>
    <row r="248" spans="2:13" ht="20.25" customHeight="1" thickTop="1" x14ac:dyDescent="0.25">
      <c r="B248" s="70"/>
      <c r="C248" s="70"/>
      <c r="D248" s="70"/>
      <c r="E248" s="70"/>
      <c r="F248" s="70"/>
      <c r="G248" s="70"/>
      <c r="H248" s="70"/>
      <c r="K248" s="70"/>
    </row>
    <row r="249" spans="2:13" ht="20.25" customHeight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>
      <c r="G252" s="64"/>
    </row>
    <row r="253" spans="2:13" ht="14.1" hidden="1" customHeight="1" x14ac:dyDescent="0.25">
      <c r="F253" s="64"/>
    </row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21
&amp;"-,Normal"&amp;11(iht. motatte landings- og sluttsedler fra fiskesalgslagene; alle tallstørrelser i hele tonn)&amp;R26.05.2020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UKE_21_2020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2020-05-11T08:53:25Z</cp:lastPrinted>
  <dcterms:created xsi:type="dcterms:W3CDTF">2011-07-06T12:13:20Z</dcterms:created>
  <dcterms:modified xsi:type="dcterms:W3CDTF">2020-05-26T07:45:30Z</dcterms:modified>
</cp:coreProperties>
</file>