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23040" windowHeight="10845" tabRatio="413"/>
  </bookViews>
  <sheets>
    <sheet name="UKE_22_2018" sheetId="1" r:id="rId1"/>
  </sheets>
  <definedNames>
    <definedName name="Z_14D440E4_F18A_4F78_9989_38C1B133222D_.wvu.Cols" localSheetId="0" hidden="1">UKE_22_2018!#REF!</definedName>
    <definedName name="Z_14D440E4_F18A_4F78_9989_38C1B133222D_.wvu.PrintArea" localSheetId="0" hidden="1">UKE_22_2018!$B$1:$M$215</definedName>
    <definedName name="Z_14D440E4_F18A_4F78_9989_38C1B133222D_.wvu.Rows" localSheetId="0" hidden="1">UKE_22_2018!$327:$1048576,UKE_22_2018!$216:$326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G33" i="1" l="1"/>
  <c r="F33" i="1"/>
  <c r="F37" i="1"/>
  <c r="H80" i="1" l="1"/>
  <c r="F80" i="1"/>
  <c r="D80" i="1"/>
  <c r="I41" i="1" l="1"/>
  <c r="I40" i="1"/>
  <c r="I39" i="1"/>
  <c r="I38" i="1"/>
  <c r="I37" i="1"/>
  <c r="I36" i="1"/>
  <c r="I35" i="1"/>
  <c r="G34" i="1"/>
  <c r="F34" i="1" s="1"/>
  <c r="I33" i="1"/>
  <c r="J32" i="1"/>
  <c r="G24" i="1"/>
  <c r="E32" i="1"/>
  <c r="D32" i="1"/>
  <c r="I31" i="1"/>
  <c r="G30" i="1"/>
  <c r="F30" i="1" s="1"/>
  <c r="I29" i="1"/>
  <c r="I28" i="1"/>
  <c r="I27" i="1"/>
  <c r="I26" i="1"/>
  <c r="J25" i="1"/>
  <c r="G25" i="1"/>
  <c r="F25" i="1"/>
  <c r="E25" i="1"/>
  <c r="D25" i="1"/>
  <c r="E24" i="1"/>
  <c r="I23" i="1"/>
  <c r="I22" i="1"/>
  <c r="J21" i="1"/>
  <c r="G21" i="1"/>
  <c r="F21" i="1"/>
  <c r="E21" i="1"/>
  <c r="D21" i="1"/>
  <c r="H14" i="1"/>
  <c r="F14" i="1"/>
  <c r="D14" i="1"/>
  <c r="G42" i="1" l="1"/>
  <c r="I34" i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<sst xmlns="http://schemas.openxmlformats.org/spreadsheetml/2006/main" count="231" uniqueCount="120">
  <si>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</si>
  <si>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</si>
  <si>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</si>
  <si>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</si>
  <si>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</si>
  <si>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</si>
  <si>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</si>
  <si>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</si>
  <si>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</si>
  <si>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</si>
  <si>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</si>
  <si>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</si>
  <si>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</si>
  <si>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</si>
  <si>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</si>
  <si>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</si>
  <si>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</si>
  <si>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</si>
  <si>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</si>
  <si>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</si>
  <si>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</si>
  <si>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</si>
  <si>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</si>
  <si>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</si>
  <si>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</si>
  <si>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</si>
  <si>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</si>
  <si>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</si>
  <si>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</si>
  <si>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</si>
  <si>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</si>
  <si>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</si>
  <si>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</si>
  <si>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</si>
  <si>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</si>
  <si>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</si>
  <si>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</si>
  <si>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</si>
  <si>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</si>
  <si>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</si>
  <si>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</si>
  <si>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</si>
  <si>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</si>
  <si>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</si>
  <si>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</si>
  <si>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</si>
  <si>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</si>
  <si>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</si>
  <si>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</si>
  <si>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</si>
  <si>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</si>
  <si>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</si>
  <si>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</si>
  <si>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</si>
  <si>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</si>
  <si>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</si>
  <si>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</si>
  <si>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</si>
  <si>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</si>
  <si>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</si>
  <si>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</si>
  <si>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</si>
  <si>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</si>
  <si>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</si>
  <si>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</si>
  <si>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</si>
  <si>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</si>
  <si>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</si>
  <si>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</si>
  <si>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</si>
  <si>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</si>
  <si>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</si>
  <si>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</si>
  <si>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</si>
  <si>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</si>
  <si>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</si>
  <si>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</si>
  <si>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</si>
  <si>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</si>
  <si>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</si>
  <si>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</si>
  <si>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</si>
  <si>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</si>
  <si>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</si>
  <si>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</si>
  <si>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</si>
  <si>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</si>
  <si>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</si>
  <si>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</si>
  <si>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</si>
  <si>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</si>
  <si>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</si>
  <si>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</si>
  <si>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</si>
  <si>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</si>
  <si>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</si>
  <si>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</si>
  <si>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</si>
  <si>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</si>
  <si>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</si>
  <si>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</si>
  <si>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</si>
  <si>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</si>
  <si>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</si>
  <si>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</si>
  <si>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</si>
  <si>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</si>
  <si>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</si>
  <si>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</si>
  <si>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</si>
  <si>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</si>
  <si>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t xml:space="preserve">2 </t>
    </r>
    <r>
      <rPr>
        <sz val="9"/>
        <color theme="1"/>
        <rFont val="Calibri"/>
        <family val="2"/>
      </rPr>
      <t>Registrert rekreasjonsfiske utgjør 47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</si>
  <si>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</si>
  <si>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</si>
  <si>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</si>
  <si>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LANDET KVANTUM T.O.M UKE 22</t>
  </si>
  <si>
    <t>LANDET KVANTUM T.O.M. UKE 22 2017</t>
  </si>
  <si>
    <t>LANDET KVANTUM UKE 22</t>
  </si>
  <si>
    <r>
      <t>3</t>
    </r>
    <r>
      <rPr>
        <sz val="9"/>
        <color theme="1"/>
        <rFont val="Calibri"/>
        <family val="2"/>
      </rPr>
      <t xml:space="preserve"> Registrert rekreasjonsfiske utgjør 177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</si>
  <si>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1 379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</si>
</sst>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26"/>
  <sheetViews>
    <sheetView showGridLines="0" showZeros="0" tabSelected="1" showRuler="0" view="pageLayout" zoomScaleNormal="115" workbookViewId="0">
      <selection activeCell="I78" sqref="I78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4" t="s">
        <v>87</v>
      </c>
      <c r="C2" s="445"/>
      <c r="D2" s="445"/>
      <c r="E2" s="445"/>
      <c r="F2" s="445"/>
      <c r="G2" s="445"/>
      <c r="H2" s="445"/>
      <c r="I2" s="445"/>
      <c r="J2" s="445"/>
      <c r="K2" s="446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5"/>
      <c r="C7" s="436"/>
      <c r="D7" s="436"/>
      <c r="E7" s="436"/>
      <c r="F7" s="436"/>
      <c r="G7" s="436"/>
      <c r="H7" s="436"/>
      <c r="I7" s="436"/>
      <c r="J7" s="436"/>
      <c r="K7" s="437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6" t="s">
        <v>2</v>
      </c>
      <c r="D9" s="427"/>
      <c r="E9" s="426" t="s">
        <v>20</v>
      </c>
      <c r="F9" s="427"/>
      <c r="G9" s="426" t="s">
        <v>21</v>
      </c>
      <c r="H9" s="427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28576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90</v>
      </c>
      <c r="H11" s="171">
        <v>156102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105</v>
      </c>
      <c r="F12" s="171">
        <v>23465</v>
      </c>
      <c r="G12" s="167" t="s">
        <v>92</v>
      </c>
      <c r="H12" s="171">
        <v>19101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106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223079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412" t="s">
        <v>107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318" t="s">
        <v>108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170" t="s">
        <v>93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8" t="s">
        <v>8</v>
      </c>
      <c r="C18" s="429"/>
      <c r="D18" s="429"/>
      <c r="E18" s="429"/>
      <c r="F18" s="429"/>
      <c r="G18" s="429"/>
      <c r="H18" s="429"/>
      <c r="I18" s="429"/>
      <c r="J18" s="429"/>
      <c r="K18" s="430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117</v>
      </c>
      <c r="G20" s="334" t="s">
        <v>115</v>
      </c>
      <c r="H20" s="334" t="s">
        <v>75</v>
      </c>
      <c r="I20" s="334" t="s">
        <v>64</v>
      </c>
      <c r="J20" s="335" t="s">
        <v>116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759.87940000000003</v>
      </c>
      <c r="G21" s="336">
        <f>G22+G23</f>
        <v>43946.025200000004</v>
      </c>
      <c r="H21" s="336"/>
      <c r="I21" s="336">
        <f>I23+I22</f>
        <v>67391.974799999996</v>
      </c>
      <c r="J21" s="337">
        <f>J23+J22</f>
        <v>44173.789299999997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109124</v>
      </c>
      <c r="E22" s="338">
        <v>110588</v>
      </c>
      <c r="F22" s="338">
        <v>737.80240000000003</v>
      </c>
      <c r="G22" s="338">
        <v>43689.579400000002</v>
      </c>
      <c r="H22" s="338"/>
      <c r="I22" s="338">
        <f>E22-G22</f>
        <v>66898.420599999998</v>
      </c>
      <c r="J22" s="339">
        <v>43879.297299999998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2">
        <v>750</v>
      </c>
      <c r="E23" s="340">
        <v>750</v>
      </c>
      <c r="F23" s="340">
        <v>22.077000000000002</v>
      </c>
      <c r="G23" s="340">
        <v>256.44580000000002</v>
      </c>
      <c r="H23" s="340"/>
      <c r="I23" s="338">
        <f>E23-G23</f>
        <v>493.55419999999998</v>
      </c>
      <c r="J23" s="339">
        <v>294.49200000000002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1535.4533000000001</v>
      </c>
      <c r="G24" s="336">
        <f>G25+G31+G32</f>
        <v>199331.12745000003</v>
      </c>
      <c r="H24" s="336"/>
      <c r="I24" s="336">
        <f>I25+I31+I32</f>
        <v>27318.872550000004</v>
      </c>
      <c r="J24" s="337">
        <f>J25+J31+J32</f>
        <v>225715.06155000001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94</v>
      </c>
      <c r="D25" s="321">
        <f>D26+D27+D28+D29+D30</f>
        <v>178564</v>
      </c>
      <c r="E25" s="342">
        <f>E26+E27+E28+E29+E30</f>
        <v>180746</v>
      </c>
      <c r="F25" s="342">
        <f>F26+F27+F28+F29</f>
        <v>999.57110000000011</v>
      </c>
      <c r="G25" s="342">
        <f>G26+G27+G28+G29</f>
        <v>159603.44385000001</v>
      </c>
      <c r="H25" s="342"/>
      <c r="I25" s="342">
        <f>I26+I27+I28+I29+I30</f>
        <v>21142.556150000004</v>
      </c>
      <c r="J25" s="343">
        <f>J26+J27+J28+J29+J30</f>
        <v>181761.11415000001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v>45392</v>
      </c>
      <c r="E26" s="344">
        <v>49760</v>
      </c>
      <c r="F26" s="344">
        <v>145.51230000000001</v>
      </c>
      <c r="G26" s="344">
        <v>49900.767699999997</v>
      </c>
      <c r="H26" s="344">
        <v>343</v>
      </c>
      <c r="I26" s="344">
        <f>E26-G26+H26</f>
        <v>202.23230000000331</v>
      </c>
      <c r="J26" s="345">
        <v>47469.597300000001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v>44493</v>
      </c>
      <c r="E27" s="344">
        <v>44908</v>
      </c>
      <c r="F27" s="344">
        <v>175.64320000000001</v>
      </c>
      <c r="G27" s="344">
        <v>45920.927900000002</v>
      </c>
      <c r="H27" s="344">
        <v>593</v>
      </c>
      <c r="I27" s="344">
        <f>E27-G27+H27</f>
        <v>-419.92790000000241</v>
      </c>
      <c r="J27" s="345">
        <v>49980.939100000003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42834</v>
      </c>
      <c r="E28" s="344">
        <v>41844</v>
      </c>
      <c r="F28" s="344">
        <v>382.77179999999998</v>
      </c>
      <c r="G28" s="344">
        <v>38304.017849999997</v>
      </c>
      <c r="H28" s="344">
        <v>931</v>
      </c>
      <c r="I28" s="344">
        <f>E28-G28+H28</f>
        <v>4470.9821500000035</v>
      </c>
      <c r="J28" s="345">
        <v>51601.653899999998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95</v>
      </c>
      <c r="D29" s="322">
        <v>28645</v>
      </c>
      <c r="E29" s="344">
        <v>27034</v>
      </c>
      <c r="F29" s="344">
        <v>295.6438</v>
      </c>
      <c r="G29" s="344">
        <v>25477.7304</v>
      </c>
      <c r="H29" s="344">
        <v>860</v>
      </c>
      <c r="I29" s="344">
        <f>E29-G29+H29</f>
        <v>2416.2695999999996</v>
      </c>
      <c r="J29" s="345">
        <v>32708.923849999999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96</v>
      </c>
      <c r="D30" s="322">
        <v>17200</v>
      </c>
      <c r="E30" s="344">
        <v>17200</v>
      </c>
      <c r="F30" s="344">
        <f>G30-2294</f>
        <v>433</v>
      </c>
      <c r="G30" s="344">
        <f>SUM(H26:H29)</f>
        <v>2727</v>
      </c>
      <c r="H30" s="344"/>
      <c r="I30" s="344">
        <f>E30-G30</f>
        <v>14473</v>
      </c>
      <c r="J30" s="343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28576</v>
      </c>
      <c r="E31" s="342">
        <v>29602</v>
      </c>
      <c r="F31" s="342">
        <v>474.08229999999998</v>
      </c>
      <c r="G31" s="342">
        <v>14366.622100000001</v>
      </c>
      <c r="H31" s="417"/>
      <c r="I31" s="417">
        <f>E31-G31</f>
        <v>15235.377899999999</v>
      </c>
      <c r="J31" s="343">
        <v>15477.938200000001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97</v>
      </c>
      <c r="D32" s="321">
        <f>D33+D34</f>
        <v>21201</v>
      </c>
      <c r="E32" s="342">
        <f>E34+E33</f>
        <v>16302</v>
      </c>
      <c r="F32" s="342">
        <f>F33</f>
        <v>61.799899999999994</v>
      </c>
      <c r="G32" s="342">
        <f>G33</f>
        <v>25361.0615</v>
      </c>
      <c r="H32" s="344"/>
      <c r="I32" s="342">
        <f>I33+I34</f>
        <v>-9059.0614999999998</v>
      </c>
      <c r="J32" s="343">
        <f>J33</f>
        <v>28476.0092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19101</v>
      </c>
      <c r="E33" s="344">
        <v>14202</v>
      </c>
      <c r="F33" s="344">
        <f>107.7999-F37</f>
        <v>61.799899999999994</v>
      </c>
      <c r="G33" s="344">
        <f>31321.0615-G37</f>
        <v>25361.0615</v>
      </c>
      <c r="H33" s="344">
        <v>216</v>
      </c>
      <c r="I33" s="344">
        <f>E33-G33+H33</f>
        <v>-10943.0615</v>
      </c>
      <c r="J33" s="345">
        <v>28476.0092</v>
      </c>
      <c r="K33" s="129"/>
      <c r="L33" s="158"/>
      <c r="M33" s="158"/>
    </row>
    <row r="34" spans="1:13" ht="14.1" customHeight="1" thickBot="1" x14ac:dyDescent="0.3">
      <c r="A34" s="22"/>
      <c r="B34" s="131"/>
      <c r="C34" s="346" t="s">
        <v>98</v>
      </c>
      <c r="D34" s="323">
        <v>2100</v>
      </c>
      <c r="E34" s="347">
        <v>2100</v>
      </c>
      <c r="F34" s="347">
        <f>G34-184</f>
        <v>32</v>
      </c>
      <c r="G34" s="347">
        <f>H33</f>
        <v>216</v>
      </c>
      <c r="H34" s="347"/>
      <c r="I34" s="347">
        <f t="shared" ref="I34:I41" si="0">E34-G34</f>
        <v>1884</v>
      </c>
      <c r="J34" s="348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10">
        <v>4000</v>
      </c>
      <c r="E35" s="349">
        <v>4000</v>
      </c>
      <c r="F35" s="349"/>
      <c r="G35" s="349">
        <v>3917.85295</v>
      </c>
      <c r="H35" s="349"/>
      <c r="I35" s="378">
        <f t="shared" si="0"/>
        <v>82.147050000000036</v>
      </c>
      <c r="J35" s="379">
        <v>2717.91345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9">
        <v>3.5505</v>
      </c>
      <c r="G36" s="349">
        <v>495.34620000000001</v>
      </c>
      <c r="H36" s="325"/>
      <c r="I36" s="378">
        <f t="shared" si="0"/>
        <v>207.65379999999999</v>
      </c>
      <c r="J36" s="408">
        <v>397.92860000000002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f>G37-5914</f>
        <v>46</v>
      </c>
      <c r="G37" s="325">
        <v>5960</v>
      </c>
      <c r="H37" s="377"/>
      <c r="I37" s="378">
        <f t="shared" si="0"/>
        <v>-2960</v>
      </c>
      <c r="J37" s="408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7.0067000000000004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86</v>
      </c>
      <c r="D39" s="324">
        <v>3000</v>
      </c>
      <c r="E39" s="325">
        <v>3000</v>
      </c>
      <c r="F39" s="325">
        <v>68.486500000000007</v>
      </c>
      <c r="G39" s="325">
        <v>939.04280000000006</v>
      </c>
      <c r="H39" s="325"/>
      <c r="I39" s="378">
        <f t="shared" si="0"/>
        <v>2060.9571999999998</v>
      </c>
      <c r="J39" s="408"/>
      <c r="K39" s="129"/>
      <c r="L39" s="158"/>
      <c r="M39" s="158"/>
    </row>
    <row r="40" spans="1:13" ht="17.25" customHeight="1" thickBot="1" x14ac:dyDescent="0.3">
      <c r="B40" s="120"/>
      <c r="C40" s="175" t="s">
        <v>99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/>
      <c r="G41" s="325">
        <v>292</v>
      </c>
      <c r="H41" s="325"/>
      <c r="I41" s="378">
        <f t="shared" si="0"/>
        <v>-292</v>
      </c>
      <c r="J41" s="408">
        <v>270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F21+F24+F35+F36+F37+F38+F41+F39</f>
        <v>2420.3763999999996</v>
      </c>
      <c r="G42" s="199">
        <f>G21+G24+G35+G36+G37+G38+G39+G41</f>
        <v>261881.39460000003</v>
      </c>
      <c r="H42" s="199">
        <f>H26+H27+H28+H29+H33</f>
        <v>2943</v>
      </c>
      <c r="I42" s="307">
        <f>I21+I24+I35+I36+I37+I38+I39+I40+I41</f>
        <v>94309.6054</v>
      </c>
      <c r="J42" s="200">
        <f>J21+J24+J35+J36+J37+J38+J39+J40+J41</f>
        <v>280274.69289999997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112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119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35" t="s">
        <v>1</v>
      </c>
      <c r="C49" s="436"/>
      <c r="D49" s="436"/>
      <c r="E49" s="436"/>
      <c r="F49" s="436"/>
      <c r="G49" s="436"/>
      <c r="H49" s="436"/>
      <c r="I49" s="436"/>
      <c r="J49" s="436"/>
      <c r="K49" s="437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18" t="s">
        <v>2</v>
      </c>
      <c r="D51" s="419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8" t="s">
        <v>8</v>
      </c>
      <c r="C57" s="429"/>
      <c r="D57" s="429"/>
      <c r="E57" s="429"/>
      <c r="F57" s="429"/>
      <c r="G57" s="429"/>
      <c r="H57" s="429"/>
      <c r="I57" s="429"/>
      <c r="J57" s="429"/>
      <c r="K57" s="430"/>
      <c r="L57" s="208"/>
      <c r="M57" s="208"/>
    </row>
    <row r="58" spans="2:13" s="3" customFormat="1" ht="63.75" thickBot="1" x14ac:dyDescent="0.3">
      <c r="B58" s="143"/>
      <c r="C58" s="180" t="s">
        <v>19</v>
      </c>
      <c r="D58" s="198" t="s">
        <v>20</v>
      </c>
      <c r="E58" s="196" t="str">
        <f>F20</f>
        <v>LANDET KVANTUM UKE 22</v>
      </c>
      <c r="F58" s="196" t="str">
        <f>G20</f>
        <v>LANDET KVANTUM T.O.M UKE 22</v>
      </c>
      <c r="G58" s="196" t="str">
        <f>I20</f>
        <v>RESTKVOTER</v>
      </c>
      <c r="H58" s="197" t="str">
        <f>J20</f>
        <v>LANDET KVANTUM T.O.M. UKE 22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80" t="s">
        <v>32</v>
      </c>
      <c r="D59" s="431">
        <v>5346</v>
      </c>
      <c r="E59" s="396">
        <v>9.0302000000000007</v>
      </c>
      <c r="F59" s="355">
        <v>378.73500000000001</v>
      </c>
      <c r="G59" s="433">
        <f>D59-F59-F60</f>
        <v>4172.4916000000003</v>
      </c>
      <c r="H59" s="394">
        <v>340.19929999999999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32"/>
      <c r="E60" s="382">
        <v>61.744500000000002</v>
      </c>
      <c r="F60" s="401">
        <v>794.77340000000004</v>
      </c>
      <c r="G60" s="434"/>
      <c r="H60" s="357">
        <v>642.76179999999999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397"/>
      <c r="F61" s="403">
        <v>46.649000000000001</v>
      </c>
      <c r="G61" s="411">
        <f>D61-F61</f>
        <v>153.351</v>
      </c>
      <c r="H61" s="306">
        <v>28.2638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6">
        <v>8019</v>
      </c>
      <c r="E62" s="398">
        <f>SUM(E63:E65)</f>
        <v>503.9819</v>
      </c>
      <c r="F62" s="355">
        <f>F63+F64+F65</f>
        <v>584.57419999999991</v>
      </c>
      <c r="G62" s="401">
        <f>D62-F62</f>
        <v>7434.4258</v>
      </c>
      <c r="H62" s="358">
        <f>H63+H64+H65</f>
        <v>3074.9223999999995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3">
        <v>228.12639999999999</v>
      </c>
      <c r="F63" s="367">
        <v>249.98249999999999</v>
      </c>
      <c r="G63" s="367"/>
      <c r="H63" s="368">
        <v>1111.6955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3">
        <v>252.0016</v>
      </c>
      <c r="F64" s="367">
        <v>294.61919999999998</v>
      </c>
      <c r="G64" s="367"/>
      <c r="H64" s="368">
        <v>1336.2458999999999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4">
        <v>23.853899999999999</v>
      </c>
      <c r="F65" s="385">
        <v>39.972499999999997</v>
      </c>
      <c r="G65" s="385"/>
      <c r="H65" s="395">
        <v>626.98099999999999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9"/>
      <c r="F66" s="392">
        <v>35.756900000000002</v>
      </c>
      <c r="G66" s="392">
        <f>D66-F66</f>
        <v>154.2431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574.75659999999993</v>
      </c>
      <c r="F68" s="203">
        <f>F59+F60+F61+F62+F66+F67</f>
        <v>1840.4885000000002</v>
      </c>
      <c r="G68" s="203">
        <f>D68-F68</f>
        <v>10384.511500000001</v>
      </c>
      <c r="H68" s="211">
        <f>H59+H60+H61+H62+H66+H67</f>
        <v>4086.8994999999995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42"/>
      <c r="D69" s="442"/>
      <c r="E69" s="442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35" t="s">
        <v>1</v>
      </c>
      <c r="C74" s="436"/>
      <c r="D74" s="436"/>
      <c r="E74" s="436"/>
      <c r="F74" s="436"/>
      <c r="G74" s="436"/>
      <c r="H74" s="436"/>
      <c r="I74" s="436"/>
      <c r="J74" s="436"/>
      <c r="K74" s="437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6" t="s">
        <v>2</v>
      </c>
      <c r="D76" s="427"/>
      <c r="E76" s="426" t="s">
        <v>20</v>
      </c>
      <c r="F76" s="438"/>
      <c r="G76" s="426" t="s">
        <v>21</v>
      </c>
      <c r="H76" s="427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37797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61670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106</v>
      </c>
      <c r="D79" s="171">
        <v>12845</v>
      </c>
      <c r="E79" s="167" t="s">
        <v>105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101605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2" t="s">
        <v>109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43" t="s">
        <v>110</v>
      </c>
      <c r="D82" s="443"/>
      <c r="E82" s="443"/>
      <c r="F82" s="443"/>
      <c r="G82" s="443"/>
      <c r="H82" s="443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43"/>
      <c r="D83" s="443"/>
      <c r="E83" s="443"/>
      <c r="F83" s="443"/>
      <c r="G83" s="443"/>
      <c r="H83" s="443"/>
      <c r="I83" s="261"/>
      <c r="J83" s="261"/>
      <c r="K83" s="258"/>
      <c r="L83" s="261"/>
      <c r="M83" s="119"/>
    </row>
    <row r="84" spans="1:13" ht="14.1" customHeight="1" x14ac:dyDescent="0.25">
      <c r="B84" s="439" t="s">
        <v>8</v>
      </c>
      <c r="C84" s="440"/>
      <c r="D84" s="440"/>
      <c r="E84" s="440"/>
      <c r="F84" s="440"/>
      <c r="G84" s="440"/>
      <c r="H84" s="440"/>
      <c r="I84" s="440"/>
      <c r="J84" s="440"/>
      <c r="K84" s="441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22</v>
      </c>
      <c r="G86" s="196" t="str">
        <f>G20</f>
        <v>LANDET KVANTUM T.O.M UKE 22</v>
      </c>
      <c r="H86" s="196" t="str">
        <f>I20</f>
        <v>RESTKVOTER</v>
      </c>
      <c r="I86" s="197" t="str">
        <f>J20</f>
        <v>LANDET KVANTUM T.O.M. UKE 22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51" t="s">
        <v>16</v>
      </c>
      <c r="D87" s="319">
        <f>D89+D88</f>
        <v>37797</v>
      </c>
      <c r="E87" s="336">
        <f>E89+E88</f>
        <v>37875</v>
      </c>
      <c r="F87" s="336">
        <f>F89+F88</f>
        <v>170.0874</v>
      </c>
      <c r="G87" s="336">
        <f>G88+G89</f>
        <v>27397.921299999998</v>
      </c>
      <c r="H87" s="336">
        <f>H88+H89</f>
        <v>10477.078700000002</v>
      </c>
      <c r="I87" s="337">
        <f>I88+I89</f>
        <v>32314.714100000001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37047</v>
      </c>
      <c r="E88" s="338">
        <v>37125</v>
      </c>
      <c r="F88" s="338">
        <v>167.601</v>
      </c>
      <c r="G88" s="338">
        <v>27027.399399999998</v>
      </c>
      <c r="H88" s="338">
        <f>E88-G88</f>
        <v>10097.600600000002</v>
      </c>
      <c r="I88" s="339">
        <v>32058.933400000002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2" t="s">
        <v>11</v>
      </c>
      <c r="D89" s="332">
        <v>750</v>
      </c>
      <c r="E89" s="340">
        <v>750</v>
      </c>
      <c r="F89" s="340">
        <v>2.4864000000000002</v>
      </c>
      <c r="G89" s="340">
        <v>370.52190000000002</v>
      </c>
      <c r="H89" s="340">
        <f>E89-G89</f>
        <v>379.47809999999998</v>
      </c>
      <c r="I89" s="341">
        <v>255.7807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1">D91+D96+D97</f>
        <v>63185</v>
      </c>
      <c r="E90" s="336">
        <f t="shared" si="1"/>
        <v>74063</v>
      </c>
      <c r="F90" s="336">
        <f t="shared" si="1"/>
        <v>1024.0808999999999</v>
      </c>
      <c r="G90" s="336">
        <f t="shared" si="1"/>
        <v>26231.967400000001</v>
      </c>
      <c r="H90" s="336">
        <f>H91+H96+H97</f>
        <v>47831.032599999999</v>
      </c>
      <c r="I90" s="337">
        <f t="shared" si="1"/>
        <v>29591.339799999998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94</v>
      </c>
      <c r="D91" s="321">
        <f t="shared" ref="D91:I91" si="2">D92+D93+D94+D95</f>
        <v>47151</v>
      </c>
      <c r="E91" s="342">
        <f t="shared" si="2"/>
        <v>56854</v>
      </c>
      <c r="F91" s="342">
        <f t="shared" si="2"/>
        <v>755.33209999999997</v>
      </c>
      <c r="G91" s="342">
        <f t="shared" si="2"/>
        <v>18297.182200000003</v>
      </c>
      <c r="H91" s="342">
        <f>H92+H93+H94+H95</f>
        <v>38556.817799999997</v>
      </c>
      <c r="I91" s="343">
        <f t="shared" si="2"/>
        <v>20312.4031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v>13457</v>
      </c>
      <c r="E92" s="344">
        <v>16514</v>
      </c>
      <c r="F92" s="344">
        <v>80.843000000000004</v>
      </c>
      <c r="G92" s="344">
        <v>4041.5877</v>
      </c>
      <c r="H92" s="344">
        <f t="shared" ref="H92:H100" si="3">E92-G92</f>
        <v>12472.4123</v>
      </c>
      <c r="I92" s="345">
        <v>3254.6432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v>12792</v>
      </c>
      <c r="E93" s="344">
        <v>15627</v>
      </c>
      <c r="F93" s="344">
        <v>127.974</v>
      </c>
      <c r="G93" s="344">
        <v>6161.2254999999996</v>
      </c>
      <c r="H93" s="344">
        <f t="shared" si="3"/>
        <v>9465.7744999999995</v>
      </c>
      <c r="I93" s="345">
        <v>5398.0702000000001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13463</v>
      </c>
      <c r="E94" s="344">
        <v>16606</v>
      </c>
      <c r="F94" s="344">
        <v>388.56369999999998</v>
      </c>
      <c r="G94" s="344">
        <v>6094.2128000000002</v>
      </c>
      <c r="H94" s="344">
        <f t="shared" si="3"/>
        <v>10511.787199999999</v>
      </c>
      <c r="I94" s="345">
        <v>7362.9475000000002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95</v>
      </c>
      <c r="D95" s="322">
        <v>7439</v>
      </c>
      <c r="E95" s="344">
        <v>8107</v>
      </c>
      <c r="F95" s="344">
        <v>157.95140000000001</v>
      </c>
      <c r="G95" s="344">
        <v>2000.1561999999999</v>
      </c>
      <c r="H95" s="344">
        <f t="shared" si="3"/>
        <v>6106.8438000000006</v>
      </c>
      <c r="I95" s="345">
        <v>4296.7421999999997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11101</v>
      </c>
      <c r="E96" s="342">
        <v>11124</v>
      </c>
      <c r="F96" s="342">
        <v>261.6902</v>
      </c>
      <c r="G96" s="342">
        <v>6791.2843000000003</v>
      </c>
      <c r="H96" s="342">
        <f t="shared" si="3"/>
        <v>4332.7156999999997</v>
      </c>
      <c r="I96" s="343">
        <v>8203.7715000000007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92</v>
      </c>
      <c r="D97" s="329">
        <v>4933</v>
      </c>
      <c r="E97" s="353">
        <v>6085</v>
      </c>
      <c r="F97" s="353">
        <v>7.0586000000000002</v>
      </c>
      <c r="G97" s="353">
        <v>1143.5009</v>
      </c>
      <c r="H97" s="353">
        <f t="shared" si="3"/>
        <v>4941.4991</v>
      </c>
      <c r="I97" s="354">
        <v>1075.1651999999999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10">
        <v>323</v>
      </c>
      <c r="E98" s="349">
        <v>323</v>
      </c>
      <c r="F98" s="349">
        <v>2.2800000000000001E-2</v>
      </c>
      <c r="G98" s="349">
        <v>12.5901</v>
      </c>
      <c r="H98" s="349">
        <f t="shared" si="3"/>
        <v>310.40989999999999</v>
      </c>
      <c r="I98" s="350">
        <v>25.512599999999999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6.3600000000000004E-2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/>
      <c r="G100" s="325">
        <v>110</v>
      </c>
      <c r="H100" s="325">
        <f t="shared" si="3"/>
        <v>-110</v>
      </c>
      <c r="I100" s="331">
        <v>80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4">D87+D90+D98+D99+D100</f>
        <v>101605</v>
      </c>
      <c r="E101" s="330">
        <f>E87+E90+E98+E99+E100</f>
        <v>112561</v>
      </c>
      <c r="F101" s="409">
        <f t="shared" si="4"/>
        <v>1194.2546999999997</v>
      </c>
      <c r="G101" s="409">
        <f t="shared" si="4"/>
        <v>54052.478799999997</v>
      </c>
      <c r="H101" s="226">
        <f>H87+H90+H98+H99+H100</f>
        <v>58508.521200000003</v>
      </c>
      <c r="I101" s="200">
        <f>I87+I90+I98+I99+I100</f>
        <v>62311.566500000001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113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111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35" t="s">
        <v>1</v>
      </c>
      <c r="C107" s="436"/>
      <c r="D107" s="436"/>
      <c r="E107" s="436"/>
      <c r="F107" s="436"/>
      <c r="G107" s="436"/>
      <c r="H107" s="436"/>
      <c r="I107" s="436"/>
      <c r="J107" s="436"/>
      <c r="K107" s="437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6" t="s">
        <v>2</v>
      </c>
      <c r="D109" s="427"/>
      <c r="E109" s="426" t="s">
        <v>20</v>
      </c>
      <c r="F109" s="427"/>
      <c r="G109" s="426" t="s">
        <v>21</v>
      </c>
      <c r="H109" s="427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100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3"/>
      <c r="D113" s="414"/>
      <c r="E113" s="414" t="s">
        <v>91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3.9" customHeight="1" x14ac:dyDescent="0.25">
      <c r="B115" s="13"/>
      <c r="C115" s="124" t="s">
        <v>88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8" t="s">
        <v>8</v>
      </c>
      <c r="C117" s="429"/>
      <c r="D117" s="429"/>
      <c r="E117" s="429"/>
      <c r="F117" s="429"/>
      <c r="G117" s="429"/>
      <c r="H117" s="429"/>
      <c r="I117" s="429"/>
      <c r="J117" s="429"/>
      <c r="K117" s="430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22</v>
      </c>
      <c r="G119" s="196" t="str">
        <f>G20</f>
        <v>LANDET KVANTUM T.O.M UKE 22</v>
      </c>
      <c r="H119" s="196" t="str">
        <f>I20</f>
        <v>RESTKVOTER</v>
      </c>
      <c r="I119" s="197" t="str">
        <f>J20</f>
        <v>LANDET KVANTUM T.O.M. UKE 22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396.1499</v>
      </c>
      <c r="G120" s="237">
        <f t="shared" si="5"/>
        <v>31046.189300000002</v>
      </c>
      <c r="H120" s="355">
        <f t="shared" si="5"/>
        <v>29024.810699999998</v>
      </c>
      <c r="I120" s="358">
        <f t="shared" si="5"/>
        <v>20915.700799999999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6">
        <v>47834</v>
      </c>
      <c r="F121" s="249">
        <v>277.40780000000001</v>
      </c>
      <c r="G121" s="249">
        <v>24409.554700000001</v>
      </c>
      <c r="H121" s="359">
        <f>E121-G121</f>
        <v>23424.445299999999</v>
      </c>
      <c r="I121" s="360">
        <v>17085.0301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6">
        <v>11737</v>
      </c>
      <c r="F122" s="249">
        <v>118.74209999999999</v>
      </c>
      <c r="G122" s="249">
        <v>6636.6346000000003</v>
      </c>
      <c r="H122" s="359">
        <f>E122-G122</f>
        <v>5100.3653999999997</v>
      </c>
      <c r="I122" s="360">
        <v>3830.6707000000001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>
        <v>2021.2430999999999</v>
      </c>
      <c r="G124" s="300">
        <v>5394.4656000000004</v>
      </c>
      <c r="H124" s="303">
        <f>E124-G124</f>
        <v>32531.5344</v>
      </c>
      <c r="I124" s="305">
        <v>10251.0515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595.01879999999994</v>
      </c>
      <c r="G125" s="230">
        <f>G134+G131+G126</f>
        <v>35877.830499999996</v>
      </c>
      <c r="H125" s="363">
        <f>H126+H131+H134</f>
        <v>25839.1695</v>
      </c>
      <c r="I125" s="364">
        <f>I126+I131+I134</f>
        <v>25081.822400000001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104</v>
      </c>
      <c r="D126" s="391">
        <f>D127+D128+D129+D130</f>
        <v>44779</v>
      </c>
      <c r="E126" s="388">
        <f>E127+E128+E129+E130</f>
        <v>45672</v>
      </c>
      <c r="F126" s="391">
        <f>F127+F128+F129+F130</f>
        <v>514.80489999999998</v>
      </c>
      <c r="G126" s="391">
        <f>G127+G128+G130+G129</f>
        <v>28674.1014</v>
      </c>
      <c r="H126" s="365">
        <f>H127+H128+H129+H130</f>
        <v>16997.8986</v>
      </c>
      <c r="I126" s="366">
        <f>I127+I128+I129+I130</f>
        <v>19047.597699999998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38.595799999999997</v>
      </c>
      <c r="G127" s="245">
        <v>4189.8089</v>
      </c>
      <c r="H127" s="367">
        <f t="shared" ref="H127:H139" si="6">E127-G127</f>
        <v>9870.1911</v>
      </c>
      <c r="I127" s="368">
        <v>3040.8229999999999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96.440399999999997</v>
      </c>
      <c r="G128" s="245">
        <v>7223.2272000000003</v>
      </c>
      <c r="H128" s="367">
        <f t="shared" si="6"/>
        <v>5812.7727999999997</v>
      </c>
      <c r="I128" s="368">
        <v>4799.8482000000004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107.1026</v>
      </c>
      <c r="G129" s="245">
        <v>8385.2312000000002</v>
      </c>
      <c r="H129" s="367">
        <f t="shared" si="6"/>
        <v>2142.7687999999998</v>
      </c>
      <c r="I129" s="368">
        <v>5292.5830999999998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95</v>
      </c>
      <c r="D130" s="245">
        <v>8665</v>
      </c>
      <c r="E130" s="234">
        <v>8048</v>
      </c>
      <c r="F130" s="245">
        <v>272.66609999999997</v>
      </c>
      <c r="G130" s="245">
        <v>8875.8341</v>
      </c>
      <c r="H130" s="367">
        <f t="shared" si="6"/>
        <v>-827.83410000000003</v>
      </c>
      <c r="I130" s="368">
        <v>5914.3433999999997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1.5568</v>
      </c>
      <c r="G131" s="238">
        <v>4305.7595000000001</v>
      </c>
      <c r="H131" s="369">
        <f t="shared" si="6"/>
        <v>2754.2404999999999</v>
      </c>
      <c r="I131" s="370">
        <v>3625.0774000000001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1.5568</v>
      </c>
      <c r="G132" s="245">
        <v>4291.4252999999999</v>
      </c>
      <c r="H132" s="367">
        <f t="shared" si="6"/>
        <v>2268.5747000000001</v>
      </c>
      <c r="I132" s="368">
        <v>3622.7822999999999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0</v>
      </c>
      <c r="G133" s="245">
        <f>G131-G132</f>
        <v>14.334200000000237</v>
      </c>
      <c r="H133" s="367">
        <f t="shared" si="6"/>
        <v>485.66579999999976</v>
      </c>
      <c r="I133" s="368">
        <f>I131-I132</f>
        <v>2.295100000000275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92</v>
      </c>
      <c r="D134" s="262">
        <v>8170</v>
      </c>
      <c r="E134" s="390">
        <v>8985</v>
      </c>
      <c r="F134" s="262">
        <v>78.6571</v>
      </c>
      <c r="G134" s="262">
        <v>2897.9695999999999</v>
      </c>
      <c r="H134" s="371">
        <f t="shared" si="6"/>
        <v>6087.0303999999996</v>
      </c>
      <c r="I134" s="372">
        <v>2409.1473000000001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>
        <v>4.19E-2</v>
      </c>
      <c r="G135" s="230">
        <v>12.225</v>
      </c>
      <c r="H135" s="392">
        <f t="shared" si="6"/>
        <v>111.77500000000001</v>
      </c>
      <c r="I135" s="393">
        <v>5.1165000000000003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9.5023999999999997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101.85899999999999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/>
      <c r="G138" s="229">
        <v>204</v>
      </c>
      <c r="H138" s="239">
        <f t="shared" si="6"/>
        <v>-204</v>
      </c>
      <c r="I138" s="302">
        <v>148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3021.9560999999999</v>
      </c>
      <c r="G139" s="188">
        <f>G120+G124+G125+G135+G136+G137+G138</f>
        <v>74534.710400000011</v>
      </c>
      <c r="H139" s="203">
        <f t="shared" si="6"/>
        <v>87553.289599999989</v>
      </c>
      <c r="I139" s="200">
        <f>I120+I124+I125+I135+I136+I137+I138</f>
        <v>58503.550199999991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114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118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18" t="s">
        <v>2</v>
      </c>
      <c r="D149" s="419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89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101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102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22</v>
      </c>
      <c r="F158" s="70" t="str">
        <f>G20</f>
        <v>LANDET KVANTUM T.O.M UKE 22</v>
      </c>
      <c r="G158" s="70" t="str">
        <f>I20</f>
        <v>RESTKVOTER</v>
      </c>
      <c r="H158" s="93" t="str">
        <f>J20</f>
        <v>LANDET KVANTUM T.O.M. UKE 22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1136.4356</v>
      </c>
      <c r="F159" s="185">
        <v>6542.1913999999997</v>
      </c>
      <c r="G159" s="185">
        <f>D159-F159</f>
        <v>12858.8086</v>
      </c>
      <c r="H159" s="223">
        <v>2283.7997999999998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/>
      <c r="F160" s="185">
        <v>3.0143</v>
      </c>
      <c r="G160" s="185">
        <f>D160-F160</f>
        <v>96.985699999999994</v>
      </c>
      <c r="H160" s="223">
        <v>5.1448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>
        <v>0.02</v>
      </c>
      <c r="G161" s="186">
        <f>D161-F161</f>
        <v>12.98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1136.4356</v>
      </c>
      <c r="F162" s="187">
        <f>SUM(F159:F161)</f>
        <v>6545.2257</v>
      </c>
      <c r="G162" s="187">
        <f>D162-F162</f>
        <v>12968.774300000001</v>
      </c>
      <c r="H162" s="210">
        <f>SUM(H159:H161)</f>
        <v>2288.9445999999998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23" t="s">
        <v>1</v>
      </c>
      <c r="C165" s="424"/>
      <c r="D165" s="424"/>
      <c r="E165" s="424"/>
      <c r="F165" s="424"/>
      <c r="G165" s="424"/>
      <c r="H165" s="424"/>
      <c r="I165" s="424"/>
      <c r="J165" s="424"/>
      <c r="K165" s="425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18" t="s">
        <v>2</v>
      </c>
      <c r="D167" s="419"/>
      <c r="E167" s="418" t="s">
        <v>53</v>
      </c>
      <c r="F167" s="419"/>
      <c r="G167" s="418" t="s">
        <v>103</v>
      </c>
      <c r="H167" s="419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20" t="s">
        <v>8</v>
      </c>
      <c r="C176" s="421"/>
      <c r="D176" s="421"/>
      <c r="E176" s="421"/>
      <c r="F176" s="421"/>
      <c r="G176" s="421"/>
      <c r="H176" s="421"/>
      <c r="I176" s="421"/>
      <c r="J176" s="421"/>
      <c r="K176" s="422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22</v>
      </c>
      <c r="G178" s="70" t="str">
        <f>G20</f>
        <v>LANDET KVANTUM T.O.M UKE 22</v>
      </c>
      <c r="H178" s="70" t="str">
        <f>I20</f>
        <v>RESTKVOTER</v>
      </c>
      <c r="I178" s="93" t="str">
        <f>J20</f>
        <v>LANDET KVANTUM T.O.M. UKE 22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138.571</v>
      </c>
      <c r="G179" s="231">
        <f t="shared" si="7"/>
        <v>17992.541599999997</v>
      </c>
      <c r="H179" s="310">
        <f t="shared" si="7"/>
        <v>26372.458400000003</v>
      </c>
      <c r="I179" s="315">
        <f>I180+I181+I182+I183</f>
        <v>29233.762000000002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/>
      <c r="G180" s="293">
        <v>15844.329599999999</v>
      </c>
      <c r="H180" s="308">
        <f t="shared" ref="H180:H185" si="8">E180-G180</f>
        <v>12964.670400000001</v>
      </c>
      <c r="I180" s="313">
        <v>25475.947800000002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/>
      <c r="G181" s="293">
        <v>949.17949999999996</v>
      </c>
      <c r="H181" s="308">
        <f t="shared" si="8"/>
        <v>6548.8204999999998</v>
      </c>
      <c r="I181" s="313">
        <v>2101.8467999999998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54.230600000000003</v>
      </c>
      <c r="G182" s="293">
        <v>874.67169999999999</v>
      </c>
      <c r="H182" s="308">
        <f t="shared" si="8"/>
        <v>1002.3283</v>
      </c>
      <c r="I182" s="313">
        <v>995.81179999999995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4" t="s">
        <v>46</v>
      </c>
      <c r="D183" s="405">
        <v>6060</v>
      </c>
      <c r="E183" s="406">
        <v>6181</v>
      </c>
      <c r="F183" s="405">
        <v>84.340400000000002</v>
      </c>
      <c r="G183" s="405">
        <v>324.36079999999998</v>
      </c>
      <c r="H183" s="406">
        <f t="shared" si="8"/>
        <v>5856.6391999999996</v>
      </c>
      <c r="I183" s="407">
        <v>660.15560000000005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>
        <v>26.168099999999999</v>
      </c>
      <c r="G184" s="294">
        <v>1404.5581999999999</v>
      </c>
      <c r="H184" s="312">
        <f t="shared" si="8"/>
        <v>4095.4418000000001</v>
      </c>
      <c r="I184" s="317">
        <v>2398.181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12.9139</v>
      </c>
      <c r="G185" s="231">
        <f>G186+G187</f>
        <v>1826.1361999999999</v>
      </c>
      <c r="H185" s="310">
        <f t="shared" si="8"/>
        <v>6173.8638000000001</v>
      </c>
      <c r="I185" s="315">
        <f>I186+I187</f>
        <v>2987.2927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>
        <v>2.1979000000000002</v>
      </c>
      <c r="G186" s="293">
        <v>874.77250000000004</v>
      </c>
      <c r="H186" s="308"/>
      <c r="I186" s="313">
        <v>1347.8298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10.715999999999999</v>
      </c>
      <c r="G187" s="233">
        <v>951.36369999999999</v>
      </c>
      <c r="H187" s="311"/>
      <c r="I187" s="316">
        <v>1639.4629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/>
      <c r="G188" s="294">
        <v>0.46079999999999999</v>
      </c>
      <c r="H188" s="312">
        <f>E188-G188</f>
        <v>9.5391999999999992</v>
      </c>
      <c r="I188" s="317">
        <v>7.0448000000000004</v>
      </c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>
        <v>0.30220000000000002</v>
      </c>
      <c r="G189" s="232">
        <v>22.9634</v>
      </c>
      <c r="H189" s="309">
        <f>E189-G189</f>
        <v>-22.9634</v>
      </c>
      <c r="I189" s="314">
        <v>12.2203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177.95520000000002</v>
      </c>
      <c r="G190" s="188">
        <f>G179+G184+G185+G188+G189</f>
        <v>21246.660199999998</v>
      </c>
      <c r="H190" s="203">
        <f>H179+H184+H185+H188+H189</f>
        <v>36628.339800000002</v>
      </c>
      <c r="I190" s="200">
        <f>I179+I184+I185+I188+I189</f>
        <v>34638.500800000009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23" t="s">
        <v>1</v>
      </c>
      <c r="C195" s="424"/>
      <c r="D195" s="424"/>
      <c r="E195" s="424"/>
      <c r="F195" s="424"/>
      <c r="G195" s="424"/>
      <c r="H195" s="424"/>
      <c r="I195" s="424"/>
      <c r="J195" s="424"/>
      <c r="K195" s="425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18" t="s">
        <v>2</v>
      </c>
      <c r="D197" s="419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20" t="s">
        <v>8</v>
      </c>
      <c r="C205" s="421"/>
      <c r="D205" s="421"/>
      <c r="E205" s="421"/>
      <c r="F205" s="421"/>
      <c r="G205" s="421"/>
      <c r="H205" s="421"/>
      <c r="I205" s="421"/>
      <c r="J205" s="421"/>
      <c r="K205" s="422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22</v>
      </c>
      <c r="F207" s="70" t="str">
        <f>G20</f>
        <v>LANDET KVANTUM T.O.M UKE 22</v>
      </c>
      <c r="G207" s="70" t="str">
        <f>I20</f>
        <v>RESTKVOTER</v>
      </c>
      <c r="H207" s="93" t="str">
        <f>J20</f>
        <v>LANDET KVANTUM T.O.M. UKE 22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12.129</v>
      </c>
      <c r="F208" s="185">
        <v>432.05970000000002</v>
      </c>
      <c r="G208" s="185">
        <f>D208-F208</f>
        <v>1167.9403</v>
      </c>
      <c r="H208" s="223">
        <v>509.29140000000001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54.808300000000003</v>
      </c>
      <c r="F209" s="185">
        <v>1929.0915</v>
      </c>
      <c r="G209" s="185">
        <f t="shared" ref="G209:G211" si="9">D209-F209</f>
        <v>3375.9085</v>
      </c>
      <c r="H209" s="223">
        <v>1336.9654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3.5941000000000001</v>
      </c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>
        <v>2E-3</v>
      </c>
      <c r="F211" s="186">
        <v>0.16400000000000001</v>
      </c>
      <c r="G211" s="185">
        <f t="shared" si="9"/>
        <v>-0.16400000000000001</v>
      </c>
      <c r="H211" s="224">
        <v>5.6403999999999996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66.939300000000003</v>
      </c>
      <c r="F212" s="187">
        <f>SUM(F208:F211)</f>
        <v>2361.8226000000004</v>
      </c>
      <c r="G212" s="187">
        <f>D212-F212</f>
        <v>4593.1773999999996</v>
      </c>
      <c r="H212" s="210">
        <f>H208+H209+H210+H211</f>
        <v>1855.4913000000001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22
&amp;"-,Normal"&amp;11(iht. motatte landings- og sluttsedler fra fiskesalgslagene; alle tallstørrelser i hele tonn)&amp;R05.06.2018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UKE_22_2018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2018-04-10T07:07:55Z</cp:lastPrinted>
  <dcterms:created xsi:type="dcterms:W3CDTF">2011-07-06T12:13:20Z</dcterms:created>
  <dcterms:modified xsi:type="dcterms:W3CDTF">2018-06-05T08:21:15Z</dcterms:modified>
</cp:coreProperties>
</file>