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41_2016" sheetId="1" r:id="rId1"/>
  </sheets>
  <definedNames>
    <definedName name="Z_14D440E4_F18A_4F78_9989_38C1B133222D_.wvu.Cols" localSheetId="0" hidden="1">UKE_41_2016!#REF!</definedName>
    <definedName name="Z_14D440E4_F18A_4F78_9989_38C1B133222D_.wvu.PrintArea" localSheetId="0" hidden="1">UKE_41_2016!$B$1:$M$213</definedName>
    <definedName name="Z_14D440E4_F18A_4F78_9989_38C1B133222D_.wvu.Rows" localSheetId="0" hidden="1">UKE_41_2016!$325:$1048576,UKE_41_2016!$214:$324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4" i="1" l="1"/>
  <c r="G40" i="1"/>
  <c r="J40" i="1"/>
  <c r="G33" i="1"/>
  <c r="F33" i="1"/>
  <c r="F32" i="1" l="1"/>
  <c r="F24" i="1" s="1"/>
  <c r="F40" i="1" s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/>
  <c r="I31" i="1"/>
  <c r="J32" i="1"/>
  <c r="I34" i="1"/>
  <c r="I35" i="1"/>
  <c r="I36" i="1"/>
  <c r="I37" i="1"/>
  <c r="I38" i="1"/>
  <c r="I39" i="1"/>
  <c r="H40" i="1"/>
  <c r="I25" i="1" l="1"/>
  <c r="J24" i="1"/>
  <c r="I21" i="1"/>
  <c r="I33" i="1"/>
  <c r="I32" i="1" s="1"/>
  <c r="G24" i="1"/>
  <c r="E96" i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I24" i="1" l="1"/>
  <c r="I40" i="1" s="1"/>
  <c r="E210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<sst xmlns="http://schemas.openxmlformats.org/spreadsheetml/2006/main" count="227" uniqueCount="112">
  <si>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</si>
  <si>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</si>
  <si>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</si>
  <si>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</si>
  <si>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</si>
  <si>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</si>
  <si>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</si>
  <si>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</si>
  <si>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</si>
  <si>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</si>
  <si>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</si>
  <si>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</si>
  <si>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</si>
  <si>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</si>
  <si>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</si>
  <si>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</si>
  <si>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</si>
  <si>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</si>
  <si>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</si>
  <si>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</si>
  <si>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</si>
  <si>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</si>
  <si>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</si>
  <si>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</si>
  <si>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</si>
  <si>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</si>
  <si>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</si>
  <si>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</si>
  <si>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</si>
  <si>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</si>
  <si>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</si>
  <si>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</si>
  <si>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</si>
  <si>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</si>
  <si>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</si>
  <si>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</si>
  <si>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</si>
  <si>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</si>
  <si>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</si>
  <si>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</si>
  <si>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</si>
  <si>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</si>
  <si>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</si>
  <si>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</si>
  <si>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</si>
  <si>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</si>
  <si>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</si>
  <si>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</si>
  <si>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</si>
  <si>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</si>
  <si>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</si>
  <si>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</si>
  <si>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</si>
  <si>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</si>
  <si>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</si>
  <si>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</si>
  <si>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</si>
  <si>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</si>
  <si>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</si>
  <si>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</si>
  <si>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</si>
  <si>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</si>
  <si>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</si>
  <si>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</si>
  <si>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</si>
  <si>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</si>
  <si>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</si>
  <si>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</si>
  <si>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</si>
  <si>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</si>
  <si>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</si>
  <si>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</si>
  <si>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</si>
  <si>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</si>
  <si>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</si>
  <si>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</si>
  <si>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</si>
  <si>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</si>
  <si>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</si>
  <si>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</si>
  <si>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</si>
  <si>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</si>
  <si>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</si>
  <si>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</si>
  <si>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</si>
  <si>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</si>
  <si>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</si>
  <si>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</si>
  <si>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</si>
  <si>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</si>
  <si>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</si>
  <si>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</si>
  <si>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</si>
  <si>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</si>
  <si>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</si>
  <si>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</si>
  <si>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</si>
  <si>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</si>
  <si>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</si>
  <si>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</si>
  <si>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</si>
  <si>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</si>
  <si>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</si>
  <si>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</si>
  <si>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</si>
  <si>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</si>
  <si>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t>LANDET KVANTUM UKE 41</t>
  </si>
  <si>
    <t>LANDET KVANTUM T.O.M UKE 41</t>
  </si>
  <si>
    <t>LANDET KVANTUM T.O.M. UKE 41 2015</t>
  </si>
  <si>
    <r>
      <t xml:space="preserve">3 </t>
    </r>
    <r>
      <rPr>
        <sz val="9"/>
        <color theme="1"/>
        <rFont val="Calibri"/>
        <family val="2"/>
      </rPr>
      <t>Registrert rekreasjonsfiske utgjør 1114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</si>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</sst>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19" zoomScale="85" zoomScaleNormal="115" zoomScalePageLayoutView="85" workbookViewId="0">
      <selection activeCell="G30" sqref="G30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106</v>
      </c>
      <c r="G20" s="207" t="s">
        <v>107</v>
      </c>
      <c r="H20" s="207" t="s">
        <v>97</v>
      </c>
      <c r="I20" s="207" t="s">
        <v>74</v>
      </c>
      <c r="J20" s="208" t="s">
        <v>108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2515.1341000000002</v>
      </c>
      <c r="G21" s="361">
        <f>G22+G23</f>
        <v>92752.412899999996</v>
      </c>
      <c r="H21" s="361"/>
      <c r="I21" s="361">
        <f>I23+I22</f>
        <v>41127.587100000004</v>
      </c>
      <c r="J21" s="383">
        <f>J23+J22</f>
        <v>82945.035000000003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2511.2521000000002</v>
      </c>
      <c r="G22" s="363">
        <v>91829.471799999999</v>
      </c>
      <c r="H22" s="363"/>
      <c r="I22" s="363">
        <f>E22-G22</f>
        <v>41300.528200000001</v>
      </c>
      <c r="J22" s="384">
        <v>81815.272400000002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3.8820000000000001</v>
      </c>
      <c r="G23" s="365">
        <v>922.94110000000001</v>
      </c>
      <c r="H23" s="365"/>
      <c r="I23" s="365">
        <f>E23-G23</f>
        <v>-172.94110000000001</v>
      </c>
      <c r="J23" s="385">
        <v>1129.7626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1469.3815</v>
      </c>
      <c r="G24" s="361">
        <f>G25+G31+G32</f>
        <v>233783.07204999999</v>
      </c>
      <c r="H24" s="361"/>
      <c r="I24" s="361">
        <f>I25+I31+I32</f>
        <v>29526.927949999998</v>
      </c>
      <c r="J24" s="383">
        <f>J25+J31+J32</f>
        <v>250835.47125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576.82470000000001</v>
      </c>
      <c r="G25" s="367">
        <f>G26+G27+G28+G29</f>
        <v>186839.64945</v>
      </c>
      <c r="H25" s="367"/>
      <c r="I25" s="367">
        <f>I26+I27+I28+I29+I30</f>
        <v>16622.350549999996</v>
      </c>
      <c r="J25" s="386">
        <f>J26+J27+J28+J29+J30</f>
        <v>206043.32734999998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132.66640000000001</v>
      </c>
      <c r="G26" s="369">
        <v>48396.154399999999</v>
      </c>
      <c r="H26" s="369">
        <v>1438</v>
      </c>
      <c r="I26" s="369">
        <f>E26-G26+H26</f>
        <v>231.84560000000056</v>
      </c>
      <c r="J26" s="387">
        <v>62751.657700000003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194.2363</v>
      </c>
      <c r="G27" s="369">
        <v>50418.469400000002</v>
      </c>
      <c r="H27" s="369">
        <v>1865</v>
      </c>
      <c r="I27" s="369">
        <f>E27-G27+H27</f>
        <v>1513.5305999999982</v>
      </c>
      <c r="J27" s="387">
        <v>54501.203699999998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162.5737</v>
      </c>
      <c r="G28" s="369">
        <v>51343.334450000002</v>
      </c>
      <c r="H28" s="369">
        <v>3019</v>
      </c>
      <c r="I28" s="369">
        <f>E28-G28+H28</f>
        <v>7140.6655499999979</v>
      </c>
      <c r="J28" s="387">
        <v>51859.946450000003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87.348299999999995</v>
      </c>
      <c r="G29" s="369">
        <v>36681.691200000001</v>
      </c>
      <c r="H29" s="369">
        <v>1930</v>
      </c>
      <c r="I29" s="369">
        <f>E29-G29+H29</f>
        <v>676.30879999999888</v>
      </c>
      <c r="J29" s="387">
        <v>36930.519500000002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229</v>
      </c>
      <c r="G30" s="369">
        <f>H26+H27+H28+H29</f>
        <v>8252</v>
      </c>
      <c r="H30" s="369"/>
      <c r="I30" s="369">
        <f>E30-G30</f>
        <v>7060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829.89170000000001</v>
      </c>
      <c r="G31" s="367">
        <v>19662.553199999998</v>
      </c>
      <c r="H31" s="367"/>
      <c r="I31" s="367">
        <f>E31-G31</f>
        <v>14752.446800000002</v>
      </c>
      <c r="J31" s="386">
        <v>18250.708600000002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62.665099999999995</v>
      </c>
      <c r="G32" s="367">
        <f>G33</f>
        <v>27280.8694</v>
      </c>
      <c r="H32" s="367"/>
      <c r="I32" s="367">
        <f>I33+I34</f>
        <v>-1847.8693999999996</v>
      </c>
      <c r="J32" s="386">
        <f>J33</f>
        <v>26541.435300000001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67.6651-F37</f>
        <v>62.665099999999995</v>
      </c>
      <c r="G33" s="369">
        <f>29721.8694-G37</f>
        <v>27280.8694</v>
      </c>
      <c r="H33" s="369">
        <v>1004</v>
      </c>
      <c r="I33" s="369">
        <f>E33-G33+H33</f>
        <v>-2943.8693999999996</v>
      </c>
      <c r="J33" s="387">
        <v>26541.435300000001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52</v>
      </c>
      <c r="G34" s="371">
        <f>H33</f>
        <v>1004</v>
      </c>
      <c r="H34" s="371"/>
      <c r="I34" s="371">
        <f t="shared" ref="I34:I39" si="0">E34-G34</f>
        <v>1096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3291.68905</v>
      </c>
      <c r="H35" s="373"/>
      <c r="I35" s="373">
        <f t="shared" si="0"/>
        <v>708.31095000000005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</v>
      </c>
      <c r="G36" s="373">
        <v>386.75540000000001</v>
      </c>
      <c r="H36" s="373"/>
      <c r="I36" s="373">
        <f t="shared" si="0"/>
        <v>320.24459999999999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5</v>
      </c>
      <c r="G37" s="373">
        <v>2441</v>
      </c>
      <c r="H37" s="373"/>
      <c r="I37" s="373">
        <f t="shared" si="0"/>
        <v>559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5.1867000000000001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1</v>
      </c>
      <c r="G39" s="373">
        <v>695</v>
      </c>
      <c r="H39" s="373"/>
      <c r="I39" s="373">
        <f t="shared" si="0"/>
        <v>-695</v>
      </c>
      <c r="J39" s="389">
        <v>561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3995.7023000000004</v>
      </c>
      <c r="G40" s="210">
        <f>G21+G24+G35+G36+G37+G38+G39</f>
        <v>340349.92939999996</v>
      </c>
      <c r="H40" s="210">
        <f>H26+H27+H28+H29+H33</f>
        <v>9256</v>
      </c>
      <c r="I40" s="210">
        <f>I21+I24+I35+I36+I37+I38+I39</f>
        <v>71547.070600000006</v>
      </c>
      <c r="J40" s="222">
        <f>J21+J24+J35+J36+J37+J38+J39</f>
        <v>344463.11559999996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109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41</v>
      </c>
      <c r="F56" s="207" t="str">
        <f>G20</f>
        <v>LANDET KVANTUM T.O.M UKE 41</v>
      </c>
      <c r="G56" s="207" t="str">
        <f>I20</f>
        <v>RESTKVOTER</v>
      </c>
      <c r="H56" s="208" t="str">
        <f>J20</f>
        <v>LANDET KVANTUM T.O.M. UKE 41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9.1956000000000007</v>
      </c>
      <c r="F57" s="353">
        <v>1450.3795</v>
      </c>
      <c r="G57" s="417"/>
      <c r="H57" s="355">
        <v>1391.3089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73.732100000000003</v>
      </c>
      <c r="F58" s="353">
        <v>1194.9698000000001</v>
      </c>
      <c r="G58" s="418"/>
      <c r="H58" s="355">
        <v>992.83100000000002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10.433199999999999</v>
      </c>
      <c r="F59" s="354">
        <v>122.6802</v>
      </c>
      <c r="G59" s="419"/>
      <c r="H59" s="356">
        <v>96.108699999999999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2.8188000000000004</v>
      </c>
      <c r="F60" s="250">
        <f>F61+F62+F63</f>
        <v>6714.3742000000002</v>
      </c>
      <c r="G60" s="250">
        <f>D60-F60</f>
        <v>-114.3742000000002</v>
      </c>
      <c r="H60" s="257">
        <f>H61+H62+H63</f>
        <v>5861.4403000000002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0.56640000000000001</v>
      </c>
      <c r="F61" s="246">
        <v>2730.3181</v>
      </c>
      <c r="G61" s="246"/>
      <c r="H61" s="248">
        <v>2348.0077000000001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2.0204</v>
      </c>
      <c r="F62" s="246">
        <v>2679.8636000000001</v>
      </c>
      <c r="G62" s="246"/>
      <c r="H62" s="248">
        <v>2417.4068000000002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0.23200000000000001</v>
      </c>
      <c r="F63" s="256">
        <v>1304.1925000000001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496</v>
      </c>
      <c r="G65" s="261"/>
      <c r="H65" s="331">
        <v>301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96.179699999999997</v>
      </c>
      <c r="F66" s="340">
        <f>F57+F58+F59+F60+F64+F65</f>
        <v>9997.8545999999988</v>
      </c>
      <c r="G66" s="214">
        <f>D66-F66</f>
        <v>1207.1454000000012</v>
      </c>
      <c r="H66" s="222">
        <f>H57+H58+H59+H60+H64+H65</f>
        <v>8647.169100000001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41</v>
      </c>
      <c r="G84" s="207" t="str">
        <f>G20</f>
        <v>LANDET KVANTUM T.O.M UKE 41</v>
      </c>
      <c r="H84" s="207" t="str">
        <f>I20</f>
        <v>RESTKVOTER</v>
      </c>
      <c r="I84" s="208" t="str">
        <f>J20</f>
        <v>LANDET KVANTUM T.O.M. UKE 41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220.5154</v>
      </c>
      <c r="G85" s="361">
        <f>G86+G87</f>
        <v>40065.4251</v>
      </c>
      <c r="H85" s="361">
        <f>H86+H87</f>
        <v>11520.5749</v>
      </c>
      <c r="I85" s="383">
        <f>I86+I87</f>
        <v>27565.327399999998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220.42019999999999</v>
      </c>
      <c r="G86" s="363">
        <v>39776.213100000001</v>
      </c>
      <c r="H86" s="363">
        <f>E86-G86</f>
        <v>11059.786899999999</v>
      </c>
      <c r="I86" s="384">
        <v>26897.4591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9.5200000000000007E-2</v>
      </c>
      <c r="G87" s="365">
        <v>289.21199999999999</v>
      </c>
      <c r="H87" s="365">
        <f>E87-G87</f>
        <v>460.78800000000001</v>
      </c>
      <c r="I87" s="385">
        <v>667.86829999999998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1249.5378000000001</v>
      </c>
      <c r="G88" s="379">
        <f t="shared" si="1"/>
        <v>51126.995299999995</v>
      </c>
      <c r="H88" s="379">
        <f>H89+H95+H96</f>
        <v>29497.004700000001</v>
      </c>
      <c r="I88" s="390">
        <f t="shared" si="1"/>
        <v>43803.788500000002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488.11650000000003</v>
      </c>
      <c r="G89" s="367">
        <f>G90+G91+G92+G93+G94</f>
        <v>40492.1826</v>
      </c>
      <c r="H89" s="367">
        <f>H90+H91+H92+H93+H94</f>
        <v>19418.8174</v>
      </c>
      <c r="I89" s="386">
        <f>I90+I91+I92+I93</f>
        <v>34766.000200000002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211.4333</v>
      </c>
      <c r="G90" s="369">
        <v>6518.7294000000002</v>
      </c>
      <c r="H90" s="369">
        <f t="shared" ref="H90:H99" si="2">E90-G90</f>
        <v>9124.2705999999998</v>
      </c>
      <c r="I90" s="387">
        <v>7802.5045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176.59880000000001</v>
      </c>
      <c r="G91" s="369">
        <v>10539.0193</v>
      </c>
      <c r="H91" s="369">
        <f t="shared" si="2"/>
        <v>2456.9807000000001</v>
      </c>
      <c r="I91" s="387">
        <v>10249.593699999999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80.959900000000005</v>
      </c>
      <c r="G92" s="369">
        <v>12278.3202</v>
      </c>
      <c r="H92" s="369">
        <f t="shared" si="2"/>
        <v>4087.6797999999999</v>
      </c>
      <c r="I92" s="387">
        <v>10144.066699999999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19.124500000000001</v>
      </c>
      <c r="G93" s="369">
        <v>11156.1137</v>
      </c>
      <c r="H93" s="369">
        <f t="shared" si="2"/>
        <v>-2250.1136999999999</v>
      </c>
      <c r="I93" s="387">
        <v>6569.8352999999997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690.29489999999998</v>
      </c>
      <c r="G95" s="367">
        <v>8263.2731999999996</v>
      </c>
      <c r="H95" s="367">
        <f t="shared" si="2"/>
        <v>5808.7268000000004</v>
      </c>
      <c r="I95" s="386">
        <v>5562.6709000000001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71.126400000000004</v>
      </c>
      <c r="G96" s="381">
        <v>2371.5394999999999</v>
      </c>
      <c r="H96" s="381">
        <f t="shared" si="2"/>
        <v>4269.4605000000001</v>
      </c>
      <c r="I96" s="391">
        <v>3475.1174000000001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25.142399999999999</v>
      </c>
      <c r="H97" s="373">
        <f t="shared" si="2"/>
        <v>347.85759999999999</v>
      </c>
      <c r="I97" s="389">
        <v>35.441099999999999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1.4474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2.9206000000000358</v>
      </c>
      <c r="G99" s="373">
        <v>181</v>
      </c>
      <c r="H99" s="373">
        <f t="shared" si="2"/>
        <v>-181</v>
      </c>
      <c r="I99" s="389">
        <v>70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1474.4212000000002</v>
      </c>
      <c r="G100" s="237">
        <f>G85+G88+G97+G98+G99</f>
        <v>91698.5628</v>
      </c>
      <c r="H100" s="237">
        <f>H85+H88+H97+H98+H99</f>
        <v>41184.4372</v>
      </c>
      <c r="I100" s="211">
        <f>I85+I88+I97+I98+I99</f>
        <v>71774.557000000001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110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41</v>
      </c>
      <c r="F118" s="207" t="str">
        <f>G20</f>
        <v>LANDET KVANTUM T.O.M UKE 41</v>
      </c>
      <c r="G118" s="207" t="str">
        <f>I20</f>
        <v>RESTKVOTER</v>
      </c>
      <c r="H118" s="208" t="str">
        <f>J20</f>
        <v>LANDET KVANTUM T.O.M. UKE 41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714.2192</v>
      </c>
      <c r="F119" s="250">
        <f>F120+F121+F122</f>
        <v>31652.611800000002</v>
      </c>
      <c r="G119" s="250">
        <f>G120+G121+G122</f>
        <v>13247.388199999998</v>
      </c>
      <c r="H119" s="257">
        <f>H120+H121+H122</f>
        <v>35851.359199999999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558.10910000000001</v>
      </c>
      <c r="F120" s="254">
        <v>27058.264500000001</v>
      </c>
      <c r="G120" s="254">
        <f>D120-F120</f>
        <v>8861.7354999999989</v>
      </c>
      <c r="H120" s="258">
        <v>31105.5167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156.11009999999999</v>
      </c>
      <c r="F121" s="254">
        <v>4594.3473000000004</v>
      </c>
      <c r="G121" s="254">
        <f>D121-F121</f>
        <v>3885.6526999999996</v>
      </c>
      <c r="H121" s="258">
        <v>4745.8424999999997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163.0318</v>
      </c>
      <c r="F123" s="332">
        <v>28372.546399999999</v>
      </c>
      <c r="G123" s="332">
        <f>D123-F123</f>
        <v>1964.4536000000007</v>
      </c>
      <c r="H123" s="336">
        <v>29361.844499999999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992.38810000000012</v>
      </c>
      <c r="F124" s="247">
        <f>F133+F130+F125</f>
        <v>42432.837599999999</v>
      </c>
      <c r="G124" s="247">
        <f>D124-F124</f>
        <v>3680.1624000000011</v>
      </c>
      <c r="H124" s="249">
        <f>H125+H130+H133</f>
        <v>37594.4427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761.82760000000007</v>
      </c>
      <c r="F125" s="333">
        <f>F126+F127+F129+F128</f>
        <v>32610.558799999999</v>
      </c>
      <c r="G125" s="333">
        <f>G126+G127+G128+G129</f>
        <v>1974.4411999999993</v>
      </c>
      <c r="H125" s="337">
        <f>H126+H127+H128+H129</f>
        <v>27066.944100000001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286.87610000000001</v>
      </c>
      <c r="F126" s="246">
        <v>6313.3010999999997</v>
      </c>
      <c r="G126" s="246">
        <f t="shared" ref="G126:G129" si="4">D126-F126</f>
        <v>3474.6989000000003</v>
      </c>
      <c r="H126" s="248">
        <v>4496.9372999999996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126.8573</v>
      </c>
      <c r="F127" s="246">
        <v>8149.8899000000001</v>
      </c>
      <c r="G127" s="246">
        <f t="shared" si="4"/>
        <v>842.11009999999987</v>
      </c>
      <c r="H127" s="248">
        <v>7396.7487000000001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174.2244</v>
      </c>
      <c r="F128" s="246">
        <v>10279.942300000001</v>
      </c>
      <c r="G128" s="246">
        <f t="shared" si="4"/>
        <v>-1322.9423000000006</v>
      </c>
      <c r="H128" s="248">
        <v>8285.3515000000007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173.8698</v>
      </c>
      <c r="F129" s="246">
        <v>7867.4255000000003</v>
      </c>
      <c r="G129" s="246">
        <f t="shared" si="4"/>
        <v>-1019.4255000000003</v>
      </c>
      <c r="H129" s="248">
        <v>6887.9066000000003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v>12.166499999999999</v>
      </c>
      <c r="F130" s="251">
        <v>3908.7817</v>
      </c>
      <c r="G130" s="251">
        <f>D130-F130</f>
        <v>1163.2183</v>
      </c>
      <c r="H130" s="260">
        <v>4786.0953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3896.6152000000002</v>
      </c>
      <c r="G131" s="334"/>
      <c r="H131" s="338">
        <v>4785.9548999999997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218.39400000000001</v>
      </c>
      <c r="F133" s="287">
        <v>5913.4970999999996</v>
      </c>
      <c r="G133" s="287">
        <f>D133-F133</f>
        <v>542.50290000000041</v>
      </c>
      <c r="H133" s="298">
        <v>5741.4032999999999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/>
      <c r="F134" s="335">
        <v>5.2873999999999999</v>
      </c>
      <c r="G134" s="335">
        <f>D134-F134</f>
        <v>244.71260000000001</v>
      </c>
      <c r="H134" s="339">
        <v>5.6417999999999999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23.325399999999998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95.525999999999996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205</v>
      </c>
      <c r="G137" s="261">
        <f>D137-F137</f>
        <v>-205</v>
      </c>
      <c r="H137" s="331">
        <v>292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1892.9645</v>
      </c>
      <c r="F138" s="214">
        <f>F119+F123+F124+F134+F135+F136+F137</f>
        <v>104838.5102</v>
      </c>
      <c r="G138" s="214">
        <f>G119+G123+G124+G134+G135+G136+G137</f>
        <v>19111.489799999999</v>
      </c>
      <c r="H138" s="222">
        <f>H119+H123+H124+H134+H135+H136+H137</f>
        <v>105200.81419999999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41</v>
      </c>
      <c r="F156" s="72" t="str">
        <f>G20</f>
        <v>LANDET KVANTUM T.O.M UKE 41</v>
      </c>
      <c r="G156" s="72" t="str">
        <f>I20</f>
        <v>RESTKVOTER</v>
      </c>
      <c r="H156" s="95" t="str">
        <f>J20</f>
        <v>LANDET KVANTUM T.O.M. UKE 41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169.965</v>
      </c>
      <c r="F157" s="196">
        <v>16608.061799999999</v>
      </c>
      <c r="G157" s="196">
        <f>D157-F157</f>
        <v>878.93820000000051</v>
      </c>
      <c r="H157" s="234">
        <v>18779.7536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169.965</v>
      </c>
      <c r="F160" s="198">
        <f>SUM(F157:F159)</f>
        <v>16628.061799999999</v>
      </c>
      <c r="G160" s="198">
        <f>D160-F160</f>
        <v>971.93820000000051</v>
      </c>
      <c r="H160" s="221">
        <f>SUM(H157:H159)</f>
        <v>18787.7536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41</v>
      </c>
      <c r="F176" s="72" t="str">
        <f>G20</f>
        <v>LANDET KVANTUM T.O.M UKE 41</v>
      </c>
      <c r="G176" s="72" t="str">
        <f>I20</f>
        <v>RESTKVOTER</v>
      </c>
      <c r="H176" s="95" t="str">
        <f>J20</f>
        <v>LANDET KVANTUM T.O.M. UKE 41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63.1892</v>
      </c>
      <c r="F177" s="344">
        <f>F178+F179+F180+F181</f>
        <v>22443.470999999998</v>
      </c>
      <c r="G177" s="344">
        <f>G178+G179+G180+G181</f>
        <v>-2421.4709999999995</v>
      </c>
      <c r="H177" s="349">
        <f>H178+H179+H180+H181</f>
        <v>23688.5353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0.79079999999999995</v>
      </c>
      <c r="F178" s="342">
        <v>14198.8123</v>
      </c>
      <c r="G178" s="342">
        <f t="shared" ref="G178:G183" si="5">D178-F178</f>
        <v>-3232.8122999999996</v>
      </c>
      <c r="H178" s="347">
        <v>15039.700800000001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0</v>
      </c>
      <c r="F179" s="342">
        <v>1668.1731</v>
      </c>
      <c r="G179" s="342">
        <f t="shared" si="5"/>
        <v>1185.8269</v>
      </c>
      <c r="H179" s="347">
        <v>2043.2366999999999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15.1236</v>
      </c>
      <c r="F180" s="342">
        <v>2621.7622000000001</v>
      </c>
      <c r="G180" s="342">
        <f t="shared" si="5"/>
        <v>-1195.7622000000001</v>
      </c>
      <c r="H180" s="347">
        <v>3479.4645999999998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47.274799999999999</v>
      </c>
      <c r="F181" s="342">
        <v>3954.7233999999999</v>
      </c>
      <c r="G181" s="342">
        <f t="shared" si="5"/>
        <v>821.27660000000014</v>
      </c>
      <c r="H181" s="347">
        <v>3126.1332000000002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5.194</v>
      </c>
      <c r="F182" s="343">
        <v>2298.4070000000002</v>
      </c>
      <c r="G182" s="343">
        <f t="shared" si="5"/>
        <v>3201.5929999999998</v>
      </c>
      <c r="H182" s="348">
        <v>4184.3901999999998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66.8733</v>
      </c>
      <c r="F183" s="344">
        <v>3117.9005999999999</v>
      </c>
      <c r="G183" s="344">
        <f t="shared" si="5"/>
        <v>4882.0994000000001</v>
      </c>
      <c r="H183" s="349">
        <v>4132.3993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0</v>
      </c>
      <c r="F184" s="342">
        <v>1110.4201</v>
      </c>
      <c r="G184" s="342"/>
      <c r="H184" s="347">
        <v>1889.5374999999999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66.8733</v>
      </c>
      <c r="F185" s="345">
        <f>F183-F184</f>
        <v>2007.4804999999999</v>
      </c>
      <c r="G185" s="345"/>
      <c r="H185" s="350">
        <f>H183-H184</f>
        <v>2242.8618000000001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1.0288999999999999</v>
      </c>
      <c r="F186" s="346">
        <v>1.4404999999999999</v>
      </c>
      <c r="G186" s="346">
        <f>D186-F186</f>
        <v>8.5594999999999999</v>
      </c>
      <c r="H186" s="351">
        <v>3.1985999999999999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2</v>
      </c>
      <c r="F187" s="343">
        <v>85</v>
      </c>
      <c r="G187" s="343">
        <f>D187-F187</f>
        <v>-85</v>
      </c>
      <c r="H187" s="348">
        <v>77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138.28540000000001</v>
      </c>
      <c r="F188" s="214">
        <f>F177+F182+F183+F186+F187</f>
        <v>27946.219099999998</v>
      </c>
      <c r="G188" s="214">
        <f>G177+G182+G183+G186+G187</f>
        <v>5585.7809000000007</v>
      </c>
      <c r="H188" s="211">
        <f>H177+H182+H183+H186+H187</f>
        <v>32085.523399999998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41</v>
      </c>
      <c r="F205" s="72" t="str">
        <f>G20</f>
        <v>LANDET KVANTUM T.O.M UKE 41</v>
      </c>
      <c r="G205" s="72" t="str">
        <f>I20</f>
        <v>RESTKVOTER</v>
      </c>
      <c r="H205" s="95" t="str">
        <f>J20</f>
        <v>LANDET KVANTUM T.O.M. UKE 41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12.2056</v>
      </c>
      <c r="F206" s="196">
        <v>1153.3445999999999</v>
      </c>
      <c r="G206" s="196"/>
      <c r="H206" s="234">
        <v>1092.4103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47.631700000000002</v>
      </c>
      <c r="F207" s="196">
        <v>3593.5322999999999</v>
      </c>
      <c r="G207" s="196"/>
      <c r="H207" s="234">
        <v>3167.7799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0</v>
      </c>
      <c r="F208" s="197">
        <v>2.12E-2</v>
      </c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59</v>
      </c>
      <c r="G209" s="197"/>
      <c r="H209" s="235">
        <v>36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59.837299999999999</v>
      </c>
      <c r="F210" s="198">
        <f>SUM(F206:F209)</f>
        <v>4805.8980999999994</v>
      </c>
      <c r="G210" s="198">
        <f>D210-F210</f>
        <v>1219.1019000000006</v>
      </c>
      <c r="H210" s="221">
        <f>H206+H207+H208+H209</f>
        <v>4302.0794999999998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41
&amp;"-,Normal"&amp;11(iht. motatte landings- og sluttsedler fra fiskesalgslagene; alle tallstørrelser i hele tonn)&amp;R18.10.2016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UKE_41_2016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2016-10-18T10:56:21Z</dcterms:modified>
</cp:coreProperties>
</file>