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4820" tabRatio="413"/>
  </bookViews>
  <sheets>
    <sheet name="UKE_45_2017" sheetId="1" r:id="rId1"/>
  </sheets>
  <definedNames>
    <definedName name="Z_14D440E4_F18A_4F78_9989_38C1B133222D_.wvu.Cols" localSheetId="0" hidden="1">UKE_45_2017!#REF!</definedName>
    <definedName name="Z_14D440E4_F18A_4F78_9989_38C1B133222D_.wvu.PrintArea" localSheetId="0" hidden="1">UKE_45_2017!$B$1:$M$214</definedName>
    <definedName name="Z_14D440E4_F18A_4F78_9989_38C1B133222D_.wvu.Rows" localSheetId="0" hidden="1">UKE_45_2017!$326:$1048576,UKE_45_2017!$215:$325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132" i="1" l="1"/>
  <c r="F25" i="1" l="1"/>
  <c r="F125" i="1" l="1"/>
  <c r="F124" i="1" s="1"/>
  <c r="J32" i="1" l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<sst xmlns="http://schemas.openxmlformats.org/spreadsheetml/2006/main" count="227" uniqueCount="117">
  <si>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</si>
  <si>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</si>
  <si>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</si>
  <si>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</si>
  <si>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</si>
  <si>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</si>
  <si>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</si>
  <si>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</si>
  <si>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</si>
  <si>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</si>
  <si>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</si>
  <si>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</si>
  <si>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</si>
  <si>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</si>
  <si>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</si>
  <si>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</si>
  <si>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</si>
  <si>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</si>
  <si>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</si>
  <si>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</si>
  <si>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</si>
  <si>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</si>
  <si>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</si>
  <si>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</si>
  <si>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</si>
  <si>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</si>
  <si>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</si>
  <si>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</si>
  <si>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</si>
  <si>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</si>
  <si>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</si>
  <si>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</si>
  <si>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</si>
  <si>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</si>
  <si>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</si>
  <si>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</si>
  <si>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</si>
  <si>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</si>
  <si>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</si>
  <si>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</si>
  <si>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</si>
  <si>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</si>
  <si>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</si>
  <si>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</si>
  <si>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</si>
  <si>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</si>
  <si>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</si>
  <si>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</si>
  <si>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</si>
  <si>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</si>
  <si>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</si>
  <si>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</si>
  <si>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</si>
  <si>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</si>
  <si>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</si>
  <si>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</si>
  <si>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</si>
  <si>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</si>
  <si>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</si>
  <si>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</si>
  <si>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</si>
  <si>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</si>
  <si>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</si>
  <si>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</si>
  <si>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</si>
  <si>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</si>
  <si>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</si>
  <si>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</si>
  <si>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</si>
  <si>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</si>
  <si>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</si>
  <si>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</si>
  <si>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</si>
  <si>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</si>
  <si>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</si>
  <si>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</si>
  <si>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</si>
  <si>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</si>
  <si>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</si>
  <si>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</si>
  <si>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</si>
  <si>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</si>
  <si>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</si>
  <si>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</si>
  <si>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</si>
  <si>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</si>
  <si>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</si>
  <si>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</si>
  <si>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</si>
  <si>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</si>
  <si>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</si>
  <si>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</si>
  <si>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</si>
  <si>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</si>
  <si>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</si>
  <si>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</si>
  <si>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</si>
  <si>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</si>
  <si>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</si>
  <si>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</si>
  <si>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</si>
  <si>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</si>
  <si>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</si>
  <si>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</si>
  <si>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</si>
  <si>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</si>
  <si>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</si>
  <si>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</si>
  <si>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</si>
  <si>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</si>
  <si>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</si>
  <si>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</si>
  <si>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45</t>
  </si>
  <si>
    <t>LANDET KVANTUM T.O.M UKE 45</t>
  </si>
  <si>
    <t>LANDET KVANTUM T.O.M. UKE 45 2016</t>
  </si>
  <si>
    <r>
      <t xml:space="preserve">3 </t>
    </r>
    <r>
      <rPr>
        <sz val="9"/>
        <color theme="1"/>
        <rFont val="Calibri"/>
        <family val="2"/>
      </rPr>
      <t>Registrert rekreasjonsfiske utgjør 1 079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</si>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</sst>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3" t="s">
        <v>88</v>
      </c>
      <c r="C2" s="444"/>
      <c r="D2" s="444"/>
      <c r="E2" s="444"/>
      <c r="F2" s="444"/>
      <c r="G2" s="444"/>
      <c r="H2" s="444"/>
      <c r="I2" s="444"/>
      <c r="J2" s="444"/>
      <c r="K2" s="445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3" t="s">
        <v>2</v>
      </c>
      <c r="D9" s="424"/>
      <c r="E9" s="423" t="s">
        <v>20</v>
      </c>
      <c r="F9" s="424"/>
      <c r="G9" s="423" t="s">
        <v>21</v>
      </c>
      <c r="H9" s="424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5" t="s">
        <v>8</v>
      </c>
      <c r="C18" s="426"/>
      <c r="D18" s="426"/>
      <c r="E18" s="426"/>
      <c r="F18" s="426"/>
      <c r="G18" s="426"/>
      <c r="H18" s="426"/>
      <c r="I18" s="426"/>
      <c r="J18" s="426"/>
      <c r="K18" s="427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2245.1871000000001</v>
      </c>
      <c r="G21" s="339">
        <f>G22+G23</f>
        <v>100094.7162</v>
      </c>
      <c r="H21" s="339"/>
      <c r="I21" s="339">
        <f>I23+I22</f>
        <v>31103.283800000001</v>
      </c>
      <c r="J21" s="340">
        <f>J23+J22</f>
        <v>106338.6523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2242.9176000000002</v>
      </c>
      <c r="G22" s="341">
        <v>99510.102599999998</v>
      </c>
      <c r="H22" s="341"/>
      <c r="I22" s="341">
        <f>E22-G22</f>
        <v>30937.897400000002</v>
      </c>
      <c r="J22" s="342">
        <v>105298.2349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2.2694999999999999</v>
      </c>
      <c r="G23" s="343">
        <v>584.61360000000002</v>
      </c>
      <c r="H23" s="343"/>
      <c r="I23" s="341">
        <f>E23-G23</f>
        <v>165.38639999999998</v>
      </c>
      <c r="J23" s="342">
        <v>1040.4174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1702.415</v>
      </c>
      <c r="G24" s="339">
        <f>G25+G31+G32</f>
        <v>253605.25785000002</v>
      </c>
      <c r="H24" s="339"/>
      <c r="I24" s="339">
        <f>I25+I31+I32</f>
        <v>14916.742149999995</v>
      </c>
      <c r="J24" s="340">
        <f>J25+J31+J32</f>
        <v>244610.85304999998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1161.8262</v>
      </c>
      <c r="G25" s="345">
        <f>G26+G27+G28+G29</f>
        <v>202218.90235000002</v>
      </c>
      <c r="H25" s="345"/>
      <c r="I25" s="345">
        <f>I26+I27+I28+I29+I30</f>
        <v>9152.0976499999961</v>
      </c>
      <c r="J25" s="346">
        <f>J26+J27+J28+J29+J30</f>
        <v>191353.51134999999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239.9547</v>
      </c>
      <c r="G26" s="347">
        <v>50643.704400000002</v>
      </c>
      <c r="H26" s="347">
        <v>2769</v>
      </c>
      <c r="I26" s="347">
        <f>E26-G26+H26</f>
        <v>5294.2955999999976</v>
      </c>
      <c r="J26" s="348">
        <v>49391.25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610.3972</v>
      </c>
      <c r="G27" s="347">
        <v>54563.132100000003</v>
      </c>
      <c r="H27" s="347">
        <v>3845</v>
      </c>
      <c r="I27" s="347">
        <f>E27-G27+H27</f>
        <v>1828.8678999999975</v>
      </c>
      <c r="J27" s="348">
        <v>51552.909899999999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246.131</v>
      </c>
      <c r="G28" s="347">
        <v>59354.465199999999</v>
      </c>
      <c r="H28" s="347">
        <v>4532</v>
      </c>
      <c r="I28" s="347">
        <f>E28-G28+H28</f>
        <v>278.53480000000127</v>
      </c>
      <c r="J28" s="348">
        <v>52977.331749999998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65.343299999999999</v>
      </c>
      <c r="G29" s="347">
        <v>37657.60065</v>
      </c>
      <c r="H29" s="347">
        <v>2816</v>
      </c>
      <c r="I29" s="347">
        <f>E29-G29+H29</f>
        <v>-1487.6006500000003</v>
      </c>
      <c r="J29" s="348">
        <v>37432.019699999997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1033</v>
      </c>
      <c r="G30" s="347">
        <f>SUM(H26:H29)</f>
        <v>13962</v>
      </c>
      <c r="H30" s="347"/>
      <c r="I30" s="347">
        <f>E30-G30</f>
        <v>3238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472.12060000000002</v>
      </c>
      <c r="G31" s="345">
        <v>24694.0926</v>
      </c>
      <c r="H31" s="347"/>
      <c r="I31" s="345">
        <f t="shared" ref="I31" si="0">E31-G31</f>
        <v>10177.9074</v>
      </c>
      <c r="J31" s="346">
        <v>22474.637699999999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68.468199999999996</v>
      </c>
      <c r="G32" s="345">
        <f>G33</f>
        <v>26692.262900000002</v>
      </c>
      <c r="H32" s="347"/>
      <c r="I32" s="345">
        <f>I33+I34</f>
        <v>-4413.2629000000015</v>
      </c>
      <c r="J32" s="346">
        <f>J33</f>
        <v>30782.704000000002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74.4682-F37</f>
        <v>68.468199999999996</v>
      </c>
      <c r="G33" s="347">
        <f>30208.2629-G37</f>
        <v>26692.262900000002</v>
      </c>
      <c r="H33" s="347">
        <v>1225</v>
      </c>
      <c r="I33" s="347">
        <f>E33-G33+H33</f>
        <v>-5288.2629000000015</v>
      </c>
      <c r="J33" s="348">
        <v>30782.704000000002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67</v>
      </c>
      <c r="G34" s="350">
        <f>H33</f>
        <v>1225</v>
      </c>
      <c r="H34" s="350"/>
      <c r="I34" s="350">
        <f>E34-G34</f>
        <v>875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3.0015000000000001</v>
      </c>
      <c r="G36" s="352">
        <v>428.42180000000002</v>
      </c>
      <c r="H36" s="327"/>
      <c r="I36" s="381">
        <f>E36-G36</f>
        <v>258.57819999999998</v>
      </c>
      <c r="J36" s="413">
        <v>400.04700000000003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6</v>
      </c>
      <c r="G37" s="327">
        <v>3516</v>
      </c>
      <c r="H37" s="380"/>
      <c r="I37" s="381">
        <f>E37-G37</f>
        <v>-516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3.1414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12</v>
      </c>
      <c r="G39" s="327">
        <v>58</v>
      </c>
      <c r="H39" s="327"/>
      <c r="I39" s="381">
        <f t="shared" si="1"/>
        <v>-58</v>
      </c>
      <c r="J39" s="413">
        <v>33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3971.7449999999999</v>
      </c>
      <c r="G40" s="199">
        <f>G21+G24+G35+G36+G37+G38+G39</f>
        <v>367543.99230000004</v>
      </c>
      <c r="H40" s="199">
        <f>H26+H27+H28+H29+H33</f>
        <v>15187</v>
      </c>
      <c r="I40" s="308">
        <f>I21+I24+I35+I36+I37+I38+I39</f>
        <v>46863.007700000002</v>
      </c>
      <c r="J40" s="200">
        <f>J21+J24+J35+J36+J37+J38+J39</f>
        <v>361676.94140000001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8" t="s">
        <v>1</v>
      </c>
      <c r="C47" s="429"/>
      <c r="D47" s="429"/>
      <c r="E47" s="429"/>
      <c r="F47" s="429"/>
      <c r="G47" s="429"/>
      <c r="H47" s="429"/>
      <c r="I47" s="429"/>
      <c r="J47" s="429"/>
      <c r="K47" s="43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5" t="s">
        <v>2</v>
      </c>
      <c r="D49" s="41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5" t="s">
        <v>8</v>
      </c>
      <c r="C55" s="426"/>
      <c r="D55" s="426"/>
      <c r="E55" s="426"/>
      <c r="F55" s="426"/>
      <c r="G55" s="426"/>
      <c r="H55" s="426"/>
      <c r="I55" s="426"/>
      <c r="J55" s="426"/>
      <c r="K55" s="427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45</v>
      </c>
      <c r="F56" s="196" t="str">
        <f>G20</f>
        <v>LANDET KVANTUM T.O.M UKE 45</v>
      </c>
      <c r="G56" s="196" t="str">
        <f>I20</f>
        <v>RESTKVOTER</v>
      </c>
      <c r="H56" s="197" t="str">
        <f>J20</f>
        <v>LANDET KVANTUM T.O.M. UKE 45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5"/>
      <c r="E57" s="400">
        <v>20.171800000000001</v>
      </c>
      <c r="F57" s="358">
        <v>1811.6334999999999</v>
      </c>
      <c r="G57" s="440"/>
      <c r="H57" s="398">
        <v>1663.6974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6"/>
      <c r="E58" s="385">
        <v>3.4299999999999997E-2</v>
      </c>
      <c r="F58" s="405">
        <v>1594.1591000000001</v>
      </c>
      <c r="G58" s="441"/>
      <c r="H58" s="360">
        <v>1344.9383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7"/>
      <c r="E59" s="401">
        <v>3.8576999999999999</v>
      </c>
      <c r="F59" s="407">
        <v>86.805199999999999</v>
      </c>
      <c r="G59" s="442"/>
      <c r="H59" s="307">
        <v>124.36279999999999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10.5997</v>
      </c>
      <c r="F60" s="358">
        <f>F61+F62+F63</f>
        <v>7652.3018000000002</v>
      </c>
      <c r="G60" s="405">
        <f>D60-F60</f>
        <v>-552.30180000000018</v>
      </c>
      <c r="H60" s="361">
        <f>H61+H62+H63</f>
        <v>7268.8271999999997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1.3883000000000001</v>
      </c>
      <c r="F61" s="370">
        <v>3463.0891999999999</v>
      </c>
      <c r="G61" s="370"/>
      <c r="H61" s="371">
        <v>3175.4875000000002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6.1965000000000003</v>
      </c>
      <c r="F62" s="370">
        <v>2893.5866000000001</v>
      </c>
      <c r="G62" s="370"/>
      <c r="H62" s="371">
        <v>2752.366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3.0148999999999999</v>
      </c>
      <c r="F63" s="388">
        <v>1295.626</v>
      </c>
      <c r="G63" s="388"/>
      <c r="H63" s="399">
        <v>1340.9737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62.343600000000002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34.663499999999999</v>
      </c>
      <c r="F66" s="203">
        <f>F57+F58+F59+F60+F64+F65</f>
        <v>11207.995400000002</v>
      </c>
      <c r="G66" s="203">
        <f>D66-F66</f>
        <v>1017.0045999999984</v>
      </c>
      <c r="H66" s="211">
        <f>H57+H58+H59+H60+H64+H65</f>
        <v>10422.209699999999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8"/>
      <c r="D67" s="438"/>
      <c r="E67" s="438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8" t="s">
        <v>1</v>
      </c>
      <c r="C72" s="429"/>
      <c r="D72" s="429"/>
      <c r="E72" s="429"/>
      <c r="F72" s="429"/>
      <c r="G72" s="429"/>
      <c r="H72" s="429"/>
      <c r="I72" s="429"/>
      <c r="J72" s="429"/>
      <c r="K72" s="43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3" t="s">
        <v>2</v>
      </c>
      <c r="D74" s="424"/>
      <c r="E74" s="423" t="s">
        <v>20</v>
      </c>
      <c r="F74" s="431"/>
      <c r="G74" s="423" t="s">
        <v>21</v>
      </c>
      <c r="H74" s="424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9" t="s">
        <v>97</v>
      </c>
      <c r="D80" s="439"/>
      <c r="E80" s="439"/>
      <c r="F80" s="439"/>
      <c r="G80" s="439"/>
      <c r="H80" s="439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9"/>
      <c r="D81" s="439"/>
      <c r="E81" s="439"/>
      <c r="F81" s="439"/>
      <c r="G81" s="439"/>
      <c r="H81" s="439"/>
      <c r="I81" s="262"/>
      <c r="J81" s="262"/>
      <c r="K81" s="259"/>
      <c r="L81" s="262"/>
      <c r="M81" s="119"/>
    </row>
    <row r="82" spans="1:13" ht="14.1" customHeight="1" x14ac:dyDescent="0.25">
      <c r="B82" s="432" t="s">
        <v>8</v>
      </c>
      <c r="C82" s="433"/>
      <c r="D82" s="433"/>
      <c r="E82" s="433"/>
      <c r="F82" s="433"/>
      <c r="G82" s="433"/>
      <c r="H82" s="433"/>
      <c r="I82" s="433"/>
      <c r="J82" s="433"/>
      <c r="K82" s="434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45</v>
      </c>
      <c r="G84" s="196" t="str">
        <f>G20</f>
        <v>LANDET KVANTUM T.O.M UKE 45</v>
      </c>
      <c r="H84" s="196" t="str">
        <f>I20</f>
        <v>RESTKVOTER</v>
      </c>
      <c r="I84" s="197" t="str">
        <f>J20</f>
        <v>LANDET KVANTUM T.O.M. UKE 45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391.678</v>
      </c>
      <c r="G85" s="339">
        <f>G86+G87</f>
        <v>48523.936299999994</v>
      </c>
      <c r="H85" s="339">
        <f>H86+H87</f>
        <v>795.06370000000356</v>
      </c>
      <c r="I85" s="340">
        <f>I86+I87</f>
        <v>41378.697699999997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391.33499999999998</v>
      </c>
      <c r="G86" s="341">
        <v>48260.650199999996</v>
      </c>
      <c r="H86" s="341">
        <f>E86-G86</f>
        <v>308.3498000000036</v>
      </c>
      <c r="I86" s="342">
        <v>41082.271399999998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0.34300000000000003</v>
      </c>
      <c r="G87" s="343">
        <v>263.28609999999998</v>
      </c>
      <c r="H87" s="343">
        <f>E87-G87</f>
        <v>486.71390000000002</v>
      </c>
      <c r="I87" s="344">
        <v>296.42630000000003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681.09820000000002</v>
      </c>
      <c r="G88" s="339">
        <f t="shared" si="2"/>
        <v>49115.609299999996</v>
      </c>
      <c r="H88" s="339">
        <f>H89+H94+H95</f>
        <v>29291.3907</v>
      </c>
      <c r="I88" s="340">
        <f t="shared" si="2"/>
        <v>55167.875800000002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492.0915</v>
      </c>
      <c r="G89" s="345">
        <f t="shared" si="3"/>
        <v>34894.3056</v>
      </c>
      <c r="H89" s="345">
        <f>H90+H91+H92+H93</f>
        <v>24025.6944</v>
      </c>
      <c r="I89" s="346">
        <f t="shared" si="3"/>
        <v>42857.695099999997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180.98490000000001</v>
      </c>
      <c r="G90" s="347">
        <v>6558.1441000000004</v>
      </c>
      <c r="H90" s="347">
        <f t="shared" ref="H90:H96" si="4">E90-G90</f>
        <v>10763.855899999999</v>
      </c>
      <c r="I90" s="348">
        <v>7329.6549999999997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200.59979999999999</v>
      </c>
      <c r="G91" s="347">
        <v>9008.9002</v>
      </c>
      <c r="H91" s="347">
        <f t="shared" si="4"/>
        <v>7136.0998</v>
      </c>
      <c r="I91" s="348">
        <v>11089.254800000001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89.665800000000004</v>
      </c>
      <c r="G92" s="347">
        <v>11320.772800000001</v>
      </c>
      <c r="H92" s="347">
        <f t="shared" si="4"/>
        <v>6245.2271999999994</v>
      </c>
      <c r="I92" s="348">
        <v>12179.013300000001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20.841000000000001</v>
      </c>
      <c r="G93" s="347">
        <v>8006.4885000000004</v>
      </c>
      <c r="H93" s="347">
        <f t="shared" si="4"/>
        <v>-119.48850000000039</v>
      </c>
      <c r="I93" s="348">
        <v>12259.772000000001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144.2518</v>
      </c>
      <c r="G94" s="345">
        <v>12180.8076</v>
      </c>
      <c r="H94" s="345">
        <f t="shared" si="4"/>
        <v>868.19239999999991</v>
      </c>
      <c r="I94" s="346">
        <v>9631.4192999999996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44.754899999999999</v>
      </c>
      <c r="G95" s="356">
        <v>2040.4961000000001</v>
      </c>
      <c r="H95" s="356">
        <f t="shared" si="4"/>
        <v>4397.5038999999997</v>
      </c>
      <c r="I95" s="357">
        <v>2678.7613999999999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0.2382</v>
      </c>
      <c r="G96" s="352">
        <v>26.241399999999999</v>
      </c>
      <c r="H96" s="352">
        <f t="shared" si="4"/>
        <v>282.7586</v>
      </c>
      <c r="I96" s="353">
        <v>25.357199999999999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0.1177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1073.1321</v>
      </c>
      <c r="G99" s="414">
        <f t="shared" si="6"/>
        <v>98039.786999999982</v>
      </c>
      <c r="H99" s="226">
        <f>H85+H88+H96+H97+H98</f>
        <v>30295.213000000003</v>
      </c>
      <c r="I99" s="200">
        <f>I85+I88+I96+I97+I98</f>
        <v>97031.930699999997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8" t="s">
        <v>1</v>
      </c>
      <c r="C107" s="429"/>
      <c r="D107" s="429"/>
      <c r="E107" s="429"/>
      <c r="F107" s="429"/>
      <c r="G107" s="429"/>
      <c r="H107" s="429"/>
      <c r="I107" s="429"/>
      <c r="J107" s="429"/>
      <c r="K107" s="43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3" t="s">
        <v>2</v>
      </c>
      <c r="D109" s="424"/>
      <c r="E109" s="423" t="s">
        <v>20</v>
      </c>
      <c r="F109" s="424"/>
      <c r="G109" s="423" t="s">
        <v>21</v>
      </c>
      <c r="H109" s="424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5" t="s">
        <v>8</v>
      </c>
      <c r="C116" s="426"/>
      <c r="D116" s="426"/>
      <c r="E116" s="426"/>
      <c r="F116" s="426"/>
      <c r="G116" s="426"/>
      <c r="H116" s="426"/>
      <c r="I116" s="426"/>
      <c r="J116" s="426"/>
      <c r="K116" s="427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45</v>
      </c>
      <c r="G118" s="196" t="str">
        <f>G20</f>
        <v>LANDET KVANTUM T.O.M UKE 45</v>
      </c>
      <c r="H118" s="196" t="str">
        <f>I20</f>
        <v>RESTKVOTER</v>
      </c>
      <c r="I118" s="197" t="str">
        <f>J20</f>
        <v>LANDET KVANTUM T.O.M. UKE 45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111</v>
      </c>
      <c r="D119" s="238">
        <f>D120+D121+D122</f>
        <v>48557</v>
      </c>
      <c r="E119" s="384">
        <f>E120+E121+E122</f>
        <v>49668</v>
      </c>
      <c r="F119" s="238">
        <f>F120+F121+F122</f>
        <v>556.92870000000005</v>
      </c>
      <c r="G119" s="238">
        <f>G120+G121+G122</f>
        <v>38975.958599999998</v>
      </c>
      <c r="H119" s="358">
        <f>E119-G119</f>
        <v>10692.041400000002</v>
      </c>
      <c r="I119" s="361">
        <f>I120+I121+I122</f>
        <v>35254.872100000001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523.57410000000004</v>
      </c>
      <c r="G120" s="250">
        <v>34634.756000000001</v>
      </c>
      <c r="H120" s="362">
        <f t="shared" ref="H120:H126" si="7">E120-G120</f>
        <v>5413.2439999999988</v>
      </c>
      <c r="I120" s="363">
        <v>30330.681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>
        <v>33.354599999999998</v>
      </c>
      <c r="G121" s="250">
        <v>4341.2025999999996</v>
      </c>
      <c r="H121" s="362">
        <f t="shared" si="7"/>
        <v>4778.7974000000004</v>
      </c>
      <c r="I121" s="363">
        <v>4924.1911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0.79400000000000004</v>
      </c>
      <c r="G123" s="301">
        <v>31480.973999999998</v>
      </c>
      <c r="H123" s="304">
        <f t="shared" si="7"/>
        <v>333.02600000000166</v>
      </c>
      <c r="I123" s="306">
        <v>28438.421999999999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804.01850000000002</v>
      </c>
      <c r="G124" s="231">
        <f>G133+G130+G125</f>
        <v>40639.4804</v>
      </c>
      <c r="H124" s="366">
        <f t="shared" si="7"/>
        <v>10641.5196</v>
      </c>
      <c r="I124" s="367">
        <f>I125+I130+I133</f>
        <v>44851.9205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110</v>
      </c>
      <c r="D125" s="394">
        <f>D126+D127+D128+D129</f>
        <v>38234</v>
      </c>
      <c r="E125" s="391">
        <f>E126+E127+E128+E129</f>
        <v>38170</v>
      </c>
      <c r="F125" s="394">
        <f>F126+F127+F128+F129</f>
        <v>735.048</v>
      </c>
      <c r="G125" s="394">
        <f>G126+G127+G129+G128</f>
        <v>31399.4594</v>
      </c>
      <c r="H125" s="368">
        <f t="shared" si="7"/>
        <v>6770.5406000000003</v>
      </c>
      <c r="I125" s="369">
        <f>I126+I127+I128+I129</f>
        <v>34587.932000000001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74.706999999999994</v>
      </c>
      <c r="G126" s="246">
        <v>5807.7781999999997</v>
      </c>
      <c r="H126" s="370">
        <f t="shared" si="7"/>
        <v>6242.2218000000003</v>
      </c>
      <c r="I126" s="371">
        <v>7034.2191000000003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296.36720000000003</v>
      </c>
      <c r="G127" s="246">
        <v>7994.6205</v>
      </c>
      <c r="H127" s="370">
        <f>E127-G127</f>
        <v>2846.3795</v>
      </c>
      <c r="I127" s="371">
        <v>8410.0987000000005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174.3672</v>
      </c>
      <c r="G128" s="246">
        <v>8770.7315999999992</v>
      </c>
      <c r="H128" s="370">
        <f t="shared" ref="H128:H134" si="8">E128-G128</f>
        <v>511.26840000000084</v>
      </c>
      <c r="I128" s="371">
        <v>9299.2291000000005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189.60659999999999</v>
      </c>
      <c r="G129" s="246">
        <v>8826.3291000000008</v>
      </c>
      <c r="H129" s="370">
        <f t="shared" si="8"/>
        <v>-2829.3291000000008</v>
      </c>
      <c r="I129" s="371">
        <v>9844.3850999999995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/>
      <c r="G130" s="239">
        <v>3750.1572999999999</v>
      </c>
      <c r="H130" s="372">
        <f t="shared" si="8"/>
        <v>2308.8427000000001</v>
      </c>
      <c r="I130" s="373">
        <v>3909.1152999999999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/>
      <c r="G131" s="246">
        <v>3687.4306999999999</v>
      </c>
      <c r="H131" s="370">
        <f t="shared" si="8"/>
        <v>1871.5693000000001</v>
      </c>
      <c r="I131" s="371">
        <v>3776.7939000000001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62.726599999999962</v>
      </c>
      <c r="H132" s="370">
        <f t="shared" si="8"/>
        <v>437.27340000000004</v>
      </c>
      <c r="I132" s="371">
        <f>I130-I131</f>
        <v>132.32139999999981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68.970500000000001</v>
      </c>
      <c r="G133" s="263">
        <v>5489.8636999999999</v>
      </c>
      <c r="H133" s="374">
        <f t="shared" si="8"/>
        <v>1562.1363000000001</v>
      </c>
      <c r="I133" s="375">
        <v>6354.8732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0.2079</v>
      </c>
      <c r="G134" s="231">
        <v>6.0949999999999998</v>
      </c>
      <c r="H134" s="395">
        <f t="shared" si="8"/>
        <v>125.905</v>
      </c>
      <c r="I134" s="396">
        <v>103.20869999999999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1.4933000000000001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42</v>
      </c>
      <c r="G137" s="229">
        <v>716</v>
      </c>
      <c r="H137" s="240">
        <f>E137-G137</f>
        <v>-716</v>
      </c>
      <c r="I137" s="303">
        <v>443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1405.4424000000001</v>
      </c>
      <c r="G138" s="188">
        <f>G119+G123+G124+G134+G135+G136+G137</f>
        <v>114039.02800000001</v>
      </c>
      <c r="H138" s="203">
        <f>E138-G138</f>
        <v>21105.971999999994</v>
      </c>
      <c r="I138" s="200">
        <f>I119+I123+I124+I134+I135+I136+I137</f>
        <v>111261.65030000001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5" t="s">
        <v>2</v>
      </c>
      <c r="D148" s="41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45</v>
      </c>
      <c r="F157" s="70" t="str">
        <f>G20</f>
        <v>LANDET KVANTUM T.O.M UKE 45</v>
      </c>
      <c r="G157" s="70" t="str">
        <f>I20</f>
        <v>RESTKVOTER</v>
      </c>
      <c r="H157" s="93" t="str">
        <f>J20</f>
        <v>LANDET KVANTUM T.O.M. UKE 45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50.442300000000003</v>
      </c>
      <c r="F158" s="185">
        <v>15801.413</v>
      </c>
      <c r="G158" s="185">
        <f>D158-F158</f>
        <v>1675.5869999999995</v>
      </c>
      <c r="H158" s="223">
        <v>17215.187399999999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7.0000000000000001E-3</v>
      </c>
      <c r="F159" s="185">
        <v>9.4387000000000008</v>
      </c>
      <c r="G159" s="185">
        <f>D159-F159</f>
        <v>90.561300000000003</v>
      </c>
      <c r="H159" s="223">
        <v>19.644500000000001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50.449300000000001</v>
      </c>
      <c r="F161" s="187">
        <f>SUM(F158:F160)</f>
        <v>15810.851700000001</v>
      </c>
      <c r="G161" s="187">
        <f>D161-F161</f>
        <v>1789.1482999999989</v>
      </c>
      <c r="H161" s="210">
        <f>SUM(H158:H160)</f>
        <v>17234.831899999997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5" t="s">
        <v>2</v>
      </c>
      <c r="D166" s="416"/>
      <c r="E166" s="415" t="s">
        <v>56</v>
      </c>
      <c r="F166" s="416"/>
      <c r="G166" s="415" t="s">
        <v>57</v>
      </c>
      <c r="H166" s="416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7" t="s">
        <v>8</v>
      </c>
      <c r="C175" s="418"/>
      <c r="D175" s="418"/>
      <c r="E175" s="418"/>
      <c r="F175" s="418"/>
      <c r="G175" s="418"/>
      <c r="H175" s="418"/>
      <c r="I175" s="418"/>
      <c r="J175" s="418"/>
      <c r="K175" s="419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45</v>
      </c>
      <c r="G177" s="70" t="str">
        <f>G20</f>
        <v>LANDET KVANTUM T.O.M UKE 45</v>
      </c>
      <c r="H177" s="70" t="str">
        <f>I20</f>
        <v>RESTKVOTER</v>
      </c>
      <c r="I177" s="93" t="str">
        <f>J20</f>
        <v>LANDET KVANTUM T.O.M. UKE 45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63.500799999999998</v>
      </c>
      <c r="G178" s="232">
        <f t="shared" si="10"/>
        <v>40091.661899999992</v>
      </c>
      <c r="H178" s="312">
        <f t="shared" si="10"/>
        <v>-211.66189999999824</v>
      </c>
      <c r="I178" s="317">
        <f>I179+I180+I181+I182</f>
        <v>23381.652100000003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31527.451099999998</v>
      </c>
      <c r="H179" s="310">
        <f>E179-G179</f>
        <v>-5992.4510999999984</v>
      </c>
      <c r="I179" s="315">
        <v>14499.5362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>
        <v>38.07</v>
      </c>
      <c r="G180" s="294">
        <v>2719.5158999999999</v>
      </c>
      <c r="H180" s="310">
        <f t="shared" ref="H180:H182" si="11">E180-G180</f>
        <v>3926.4841000000001</v>
      </c>
      <c r="I180" s="315">
        <v>1747.2805000000001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16.304400000000001</v>
      </c>
      <c r="G181" s="294">
        <v>1822.5784000000001</v>
      </c>
      <c r="H181" s="310">
        <f t="shared" si="11"/>
        <v>-28.578400000000101</v>
      </c>
      <c r="I181" s="315">
        <v>2717.4760000000001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9.1264000000000003</v>
      </c>
      <c r="G182" s="409">
        <v>4022.1165000000001</v>
      </c>
      <c r="H182" s="410">
        <f t="shared" si="11"/>
        <v>1882.8834999999999</v>
      </c>
      <c r="I182" s="411">
        <v>4417.3594000000003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1.429</v>
      </c>
      <c r="G183" s="295">
        <v>2607.9445999999998</v>
      </c>
      <c r="H183" s="314">
        <f>E183-G183</f>
        <v>2892.0554000000002</v>
      </c>
      <c r="I183" s="319">
        <v>2312.9933999999998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92.521000000000001</v>
      </c>
      <c r="G184" s="232">
        <f>G185+G186</f>
        <v>5312.4583000000002</v>
      </c>
      <c r="H184" s="312">
        <f>E184-G184</f>
        <v>2687.5416999999998</v>
      </c>
      <c r="I184" s="317">
        <f>I185+I186</f>
        <v>3871.4441999999999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/>
      <c r="G185" s="294">
        <v>1718.0949000000001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92.521000000000001</v>
      </c>
      <c r="G186" s="234">
        <v>3594.3634000000002</v>
      </c>
      <c r="H186" s="313"/>
      <c r="I186" s="318">
        <v>2750.3344000000002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14.6121</v>
      </c>
      <c r="H187" s="314">
        <f>E187-G187</f>
        <v>-4.6120999999999999</v>
      </c>
      <c r="I187" s="319">
        <v>1.4419999999999999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2.5002</v>
      </c>
      <c r="G188" s="233">
        <v>62.5655</v>
      </c>
      <c r="H188" s="311">
        <f>D188-G188</f>
        <v>-62.5655</v>
      </c>
      <c r="I188" s="316">
        <v>98.825100000000006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159.95100000000002</v>
      </c>
      <c r="G189" s="188">
        <f>G178+G183+G184+G187+G188</f>
        <v>48089.242399999988</v>
      </c>
      <c r="H189" s="203">
        <f>H178+H183+H184+H187+H188</f>
        <v>5300.7576000000017</v>
      </c>
      <c r="I189" s="200">
        <f>I178+I183+I184+I187+I188</f>
        <v>29666.356800000001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20" t="s">
        <v>1</v>
      </c>
      <c r="C194" s="421"/>
      <c r="D194" s="421"/>
      <c r="E194" s="421"/>
      <c r="F194" s="421"/>
      <c r="G194" s="421"/>
      <c r="H194" s="421"/>
      <c r="I194" s="421"/>
      <c r="J194" s="421"/>
      <c r="K194" s="422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5" t="s">
        <v>2</v>
      </c>
      <c r="D196" s="41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7" t="s">
        <v>8</v>
      </c>
      <c r="C204" s="418"/>
      <c r="D204" s="418"/>
      <c r="E204" s="418"/>
      <c r="F204" s="418"/>
      <c r="G204" s="418"/>
      <c r="H204" s="418"/>
      <c r="I204" s="418"/>
      <c r="J204" s="418"/>
      <c r="K204" s="419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45</v>
      </c>
      <c r="F206" s="70" t="str">
        <f>G20</f>
        <v>LANDET KVANTUM T.O.M UKE 45</v>
      </c>
      <c r="G206" s="70" t="str">
        <f>I20</f>
        <v>RESTKVOTER</v>
      </c>
      <c r="H206" s="93" t="str">
        <f>J20</f>
        <v>LANDET KVANTUM T.O.M. UKE 45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6.8216000000000001</v>
      </c>
      <c r="F207" s="185">
        <v>927.00469999999996</v>
      </c>
      <c r="G207" s="185"/>
      <c r="H207" s="223">
        <v>1244.2263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44.034500000000001</v>
      </c>
      <c r="F208" s="185">
        <v>4018.4295999999999</v>
      </c>
      <c r="G208" s="185"/>
      <c r="H208" s="223">
        <v>3981.2444999999998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8.0523000000000007</v>
      </c>
      <c r="G209" s="186"/>
      <c r="H209" s="224">
        <v>0.1239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0.122</v>
      </c>
      <c r="F210" s="186">
        <v>11.438499999999999</v>
      </c>
      <c r="G210" s="186"/>
      <c r="H210" s="224">
        <v>26.040600000000001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50.978099999999998</v>
      </c>
      <c r="F211" s="187">
        <f>SUM(F207:F210)</f>
        <v>4964.9251000000004</v>
      </c>
      <c r="G211" s="187">
        <f>D211-F211</f>
        <v>1320.0748999999996</v>
      </c>
      <c r="H211" s="210">
        <f>H207+H208+H209+H210</f>
        <v>5251.6352999999999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45
&amp;"-,Normal"&amp;11(iht. motatte landings- og sluttsedler fra fiskesalgslagene; alle tallstørrelser i hele tonn)&amp;R14.11.2017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2017-10-24T12:30:23Z</cp:lastPrinted>
  <dcterms:created xsi:type="dcterms:W3CDTF">2011-07-06T12:13:20Z</dcterms:created>
  <dcterms:modified xsi:type="dcterms:W3CDTF">2017-11-14T08:40:09Z</dcterms:modified>
</cp:coreProperties>
</file>