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3040" windowHeight="11055" tabRatio="413"/>
  </bookViews>
  <sheets>
    <sheet name="UKE_41_2017" sheetId="1" r:id="rId1"/>
  </sheets>
  <definedNames>
    <definedName name="Z_14D440E4_F18A_4F78_9989_38C1B133222D_.wvu.Cols" localSheetId="0" hidden="1">UKE_41_2017!#REF!</definedName>
    <definedName name="Z_14D440E4_F18A_4F78_9989_38C1B133222D_.wvu.PrintArea" localSheetId="0" hidden="1">UKE_41_2017!$B$1:$M$214</definedName>
    <definedName name="Z_14D440E4_F18A_4F78_9989_38C1B133222D_.wvu.Rows" localSheetId="0" hidden="1">UKE_41_2017!$326:$1048576,UKE_41_2017!$215:$325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66" i="1" l="1"/>
  <c r="F138" i="1"/>
  <c r="F25" i="1"/>
  <c r="G33" i="1"/>
  <c r="F33" i="1"/>
  <c r="F125" i="1" l="1"/>
  <c r="F124" i="1" s="1"/>
  <c r="F132" i="1"/>
  <c r="J32" i="1" l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E119" i="1"/>
  <c r="D119" i="1"/>
  <c r="D138" i="1" s="1"/>
  <c r="H113" i="1"/>
  <c r="F113" i="1"/>
  <c r="D113" i="1"/>
  <c r="G64" i="1"/>
  <c r="F60" i="1"/>
  <c r="F66" i="1" s="1"/>
  <c r="E60" i="1"/>
  <c r="E66" i="1" s="1"/>
  <c r="D53" i="1"/>
  <c r="G124" i="1" l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<sst xmlns="http://schemas.openxmlformats.org/spreadsheetml/2006/main" count="226" uniqueCount="114">
  <si>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</si>
  <si>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</si>
  <si>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</si>
  <si>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</si>
  <si>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</si>
  <si>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</si>
  <si>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</si>
  <si>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</si>
  <si>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</si>
  <si>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</si>
  <si>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</si>
  <si>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</si>
  <si>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</si>
  <si>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</si>
  <si>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</si>
  <si>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</si>
  <si>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</si>
  <si>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</si>
  <si>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</si>
  <si>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</si>
  <si>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</si>
  <si>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</si>
  <si>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</si>
  <si>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</si>
  <si>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</si>
  <si>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</si>
  <si>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</si>
  <si>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</si>
  <si>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</si>
  <si>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</si>
  <si>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</si>
  <si>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</si>
  <si>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</si>
  <si>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</si>
  <si>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</si>
  <si>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</si>
  <si>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</si>
  <si>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</si>
  <si>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</si>
  <si>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</si>
  <si>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</si>
  <si>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</si>
  <si>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</si>
  <si>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</si>
  <si>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</si>
  <si>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</si>
  <si>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</si>
  <si>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</si>
  <si>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</si>
  <si>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</si>
  <si>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</si>
  <si>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</si>
  <si>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</si>
  <si>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</si>
  <si>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</si>
  <si>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</si>
  <si>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</si>
  <si>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</si>
  <si>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</si>
  <si>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</si>
  <si>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</si>
  <si>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</si>
  <si>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</si>
  <si>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</si>
  <si>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</si>
  <si>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</si>
  <si>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</si>
  <si>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</si>
  <si>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</si>
  <si>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</si>
  <si>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</si>
  <si>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</si>
  <si>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</si>
  <si>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</si>
  <si>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</si>
  <si>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</si>
  <si>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</si>
  <si>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</si>
  <si>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</si>
  <si>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</si>
  <si>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</si>
  <si>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</si>
  <si>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</si>
  <si>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</si>
  <si>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</si>
  <si>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</si>
  <si>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</si>
  <si>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</si>
  <si>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</si>
  <si>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</si>
  <si>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</si>
  <si>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</si>
  <si>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</si>
  <si>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</si>
  <si>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</si>
  <si>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</si>
  <si>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</si>
  <si>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</si>
  <si>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</si>
  <si>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</si>
  <si>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</si>
  <si>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</si>
  <si>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</si>
  <si>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</si>
  <si>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</si>
  <si>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</si>
  <si>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</si>
  <si>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</si>
  <si>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 xml:space="preserve">2 </t>
    </r>
    <r>
      <rPr>
        <sz val="9"/>
        <color theme="1"/>
        <rFont val="Calibri"/>
        <family val="2"/>
      </rPr>
      <t>Registrert rekreasjonsfiske utgjør 48 tonn, men det legges til grunn at hele avsetningen tas</t>
    </r>
  </si>
  <si>
    <t>LANDET KVANTUM UKE 41</t>
  </si>
  <si>
    <t>LANDET KVANTUM T.O.M UKE 41</t>
  </si>
  <si>
    <t>LANDET KVANTUM T.O.M. UKE 41 2016</t>
  </si>
  <si>
    <r>
      <t xml:space="preserve">3 </t>
    </r>
    <r>
      <rPr>
        <sz val="9"/>
        <color theme="1"/>
        <rFont val="Calibri"/>
        <family val="2"/>
      </rPr>
      <t>Registrert rekreasjonsfiske utgjør 1 065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</si>
  <si>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414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</si>
</sst>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F140" sqref="F140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109</v>
      </c>
      <c r="G20" s="337" t="s">
        <v>110</v>
      </c>
      <c r="H20" s="337" t="s">
        <v>84</v>
      </c>
      <c r="I20" s="337" t="s">
        <v>72</v>
      </c>
      <c r="J20" s="338" t="s">
        <v>111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1639</v>
      </c>
      <c r="G21" s="339">
        <f>G22+G23</f>
        <v>93290</v>
      </c>
      <c r="H21" s="339"/>
      <c r="I21" s="339">
        <f>I23+I22</f>
        <v>37619</v>
      </c>
      <c r="J21" s="340">
        <f>J23+J22</f>
        <v>92648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1613</v>
      </c>
      <c r="G22" s="341">
        <v>92713</v>
      </c>
      <c r="H22" s="341"/>
      <c r="I22" s="341">
        <f>E22-G22</f>
        <v>37446</v>
      </c>
      <c r="J22" s="342">
        <v>91727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26</v>
      </c>
      <c r="G23" s="343">
        <v>577</v>
      </c>
      <c r="H23" s="343"/>
      <c r="I23" s="341">
        <f>E23-G23</f>
        <v>173</v>
      </c>
      <c r="J23" s="342">
        <v>921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1917</v>
      </c>
      <c r="G24" s="339">
        <f>G25+G31+G32</f>
        <v>247254</v>
      </c>
      <c r="H24" s="339"/>
      <c r="I24" s="339">
        <f>I25+I31+I32</f>
        <v>21676</v>
      </c>
      <c r="J24" s="340">
        <f>J25+J31+J32</f>
        <v>236908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955</v>
      </c>
      <c r="G25" s="345">
        <f>G26+G27+G28+G29</f>
        <v>197918</v>
      </c>
      <c r="H25" s="345"/>
      <c r="I25" s="345">
        <f>I26+I27+I28+I29+I30</f>
        <v>14243</v>
      </c>
      <c r="J25" s="346">
        <f>J26+J27+J28+J29+J30</f>
        <v>186813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265</v>
      </c>
      <c r="G26" s="347">
        <v>49749</v>
      </c>
      <c r="H26" s="347">
        <v>1962</v>
      </c>
      <c r="I26" s="347">
        <f>E26-G26+H26</f>
        <v>5274</v>
      </c>
      <c r="J26" s="348">
        <v>48398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309</v>
      </c>
      <c r="G27" s="347">
        <v>52795</v>
      </c>
      <c r="H27" s="347">
        <v>2412</v>
      </c>
      <c r="I27" s="347">
        <f>E27-G27+H27</f>
        <v>2104</v>
      </c>
      <c r="J27" s="348">
        <v>50414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180</v>
      </c>
      <c r="G28" s="347">
        <v>58044</v>
      </c>
      <c r="H28" s="347">
        <v>3992</v>
      </c>
      <c r="I28" s="347">
        <f>E28-G28+H28</f>
        <v>1512</v>
      </c>
      <c r="J28" s="348">
        <v>51338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201</v>
      </c>
      <c r="G29" s="347">
        <v>37330</v>
      </c>
      <c r="H29" s="347">
        <v>2508</v>
      </c>
      <c r="I29" s="347">
        <f>E29-G29+H29</f>
        <v>-973</v>
      </c>
      <c r="J29" s="348">
        <v>36663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795</v>
      </c>
      <c r="G30" s="347">
        <f>SUM(H26:H29)</f>
        <v>10874</v>
      </c>
      <c r="H30" s="347"/>
      <c r="I30" s="347">
        <f>E30-G30</f>
        <v>6326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896</v>
      </c>
      <c r="G31" s="345">
        <v>22872</v>
      </c>
      <c r="H31" s="347"/>
      <c r="I31" s="345">
        <f t="shared" ref="I31" si="0">E31-G31</f>
        <v>11612</v>
      </c>
      <c r="J31" s="346">
        <v>19661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66</v>
      </c>
      <c r="G32" s="345">
        <f>G33</f>
        <v>26464</v>
      </c>
      <c r="H32" s="347"/>
      <c r="I32" s="345">
        <f>I33+I34</f>
        <v>-4179</v>
      </c>
      <c r="J32" s="346">
        <f>J33</f>
        <v>30434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72-F37</f>
        <v>66</v>
      </c>
      <c r="G33" s="347">
        <f>29966-G37</f>
        <v>26464</v>
      </c>
      <c r="H33" s="347">
        <v>1017</v>
      </c>
      <c r="I33" s="347">
        <f>E33-G33+H33</f>
        <v>-5262</v>
      </c>
      <c r="J33" s="348">
        <v>30434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57</v>
      </c>
      <c r="G34" s="350">
        <f>H33</f>
        <v>1017</v>
      </c>
      <c r="H34" s="350"/>
      <c r="I34" s="350">
        <f>E34-G34</f>
        <v>1083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2842</v>
      </c>
      <c r="H35" s="352"/>
      <c r="I35" s="381">
        <f>E35-G35</f>
        <v>1158</v>
      </c>
      <c r="J35" s="382">
        <v>3294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410.34410000000003</v>
      </c>
      <c r="H36" s="327"/>
      <c r="I36" s="381">
        <f>E36-G36</f>
        <v>276.65589999999997</v>
      </c>
      <c r="J36" s="413">
        <v>386.75599999999997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6</v>
      </c>
      <c r="G37" s="327">
        <v>3502</v>
      </c>
      <c r="H37" s="380"/>
      <c r="I37" s="381">
        <f>E37-G37</f>
        <v>-502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4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37</v>
      </c>
      <c r="H39" s="327"/>
      <c r="I39" s="381">
        <f t="shared" si="1"/>
        <v>-37</v>
      </c>
      <c r="J39" s="413">
        <v>28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3566</v>
      </c>
      <c r="G40" s="199">
        <f>G21+G24+G35+G36+G37+G38+G39</f>
        <v>354335.34409999999</v>
      </c>
      <c r="H40" s="199">
        <f>H26+H27+H28+H29+H33</f>
        <v>11891</v>
      </c>
      <c r="I40" s="308">
        <f>I21+I24+I35+I36+I37+I38+I39</f>
        <v>60190.655899999998</v>
      </c>
      <c r="J40" s="200">
        <f>J21+J24+J35+J36+J37+J38+J39</f>
        <v>340264.75599999999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112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41</v>
      </c>
      <c r="F56" s="196" t="str">
        <f>G20</f>
        <v>LANDET KVANTUM T.O.M UKE 41</v>
      </c>
      <c r="G56" s="196" t="str">
        <f>I20</f>
        <v>RESTKVOTER</v>
      </c>
      <c r="H56" s="197" t="str">
        <f>J20</f>
        <v>LANDET KVANTUM T.O.M. UKE 41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31</v>
      </c>
      <c r="F57" s="358">
        <v>2232</v>
      </c>
      <c r="G57" s="435"/>
      <c r="H57" s="398">
        <v>1455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84</v>
      </c>
      <c r="F58" s="405">
        <v>1387</v>
      </c>
      <c r="G58" s="436"/>
      <c r="H58" s="360">
        <v>1185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/>
      <c r="F59" s="407">
        <v>71</v>
      </c>
      <c r="G59" s="437"/>
      <c r="H59" s="307">
        <v>123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10</v>
      </c>
      <c r="F60" s="358">
        <f>F61+F62+F63</f>
        <v>7605</v>
      </c>
      <c r="G60" s="405">
        <f>D60-F60</f>
        <v>-505</v>
      </c>
      <c r="H60" s="361">
        <f>H61+H62+H63</f>
        <v>7198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1</v>
      </c>
      <c r="F61" s="370">
        <v>3460</v>
      </c>
      <c r="G61" s="370"/>
      <c r="H61" s="371">
        <v>3170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5</v>
      </c>
      <c r="F62" s="370">
        <v>2869</v>
      </c>
      <c r="G62" s="370"/>
      <c r="H62" s="371">
        <v>2708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4</v>
      </c>
      <c r="F63" s="388">
        <v>1276</v>
      </c>
      <c r="G63" s="388"/>
      <c r="H63" s="399">
        <v>1320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/>
      <c r="F65" s="406">
        <v>62</v>
      </c>
      <c r="G65" s="406"/>
      <c r="H65" s="303">
        <v>1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125</v>
      </c>
      <c r="F66" s="203">
        <f>F57+F58+F59+F60+F64+F65</f>
        <v>11357.752200000001</v>
      </c>
      <c r="G66" s="203">
        <f>D66-F66</f>
        <v>867.24779999999919</v>
      </c>
      <c r="H66" s="211">
        <f>H57+H58+H59+H60+H64+H65</f>
        <v>9981.4508999999998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41</v>
      </c>
      <c r="G84" s="196" t="str">
        <f>G20</f>
        <v>LANDET KVANTUM T.O.M UKE 41</v>
      </c>
      <c r="H84" s="196" t="str">
        <f>I20</f>
        <v>RESTKVOTER</v>
      </c>
      <c r="I84" s="197" t="str">
        <f>J20</f>
        <v>LANDET KVANTUM T.O.M. UKE 41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88</v>
      </c>
      <c r="G85" s="339">
        <f>G86+G87</f>
        <v>46825</v>
      </c>
      <c r="H85" s="339">
        <f>H86+H87</f>
        <v>2518</v>
      </c>
      <c r="I85" s="340">
        <f>I86+I87</f>
        <v>40077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84</v>
      </c>
      <c r="G86" s="341">
        <v>46564</v>
      </c>
      <c r="H86" s="341">
        <f>E86-G86</f>
        <v>2029</v>
      </c>
      <c r="I86" s="342">
        <v>39785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>
        <v>4</v>
      </c>
      <c r="G87" s="343">
        <v>261</v>
      </c>
      <c r="H87" s="343">
        <f>E87-G87</f>
        <v>489</v>
      </c>
      <c r="I87" s="344">
        <v>292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933</v>
      </c>
      <c r="G88" s="339">
        <f t="shared" si="2"/>
        <v>45487</v>
      </c>
      <c r="H88" s="339">
        <f>H89+H94+H95</f>
        <v>32896</v>
      </c>
      <c r="I88" s="340">
        <f t="shared" si="2"/>
        <v>51099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440</v>
      </c>
      <c r="G89" s="345">
        <f t="shared" si="3"/>
        <v>32651</v>
      </c>
      <c r="H89" s="345">
        <f>H90+H91+H92+H93</f>
        <v>26299</v>
      </c>
      <c r="I89" s="346">
        <f t="shared" si="3"/>
        <v>40454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208</v>
      </c>
      <c r="G90" s="347">
        <v>5842</v>
      </c>
      <c r="H90" s="347">
        <f t="shared" ref="H90:H96" si="4">E90-G90</f>
        <v>11489</v>
      </c>
      <c r="I90" s="348">
        <v>6458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147</v>
      </c>
      <c r="G91" s="347">
        <v>8299</v>
      </c>
      <c r="H91" s="347">
        <f t="shared" si="4"/>
        <v>7854</v>
      </c>
      <c r="I91" s="348">
        <v>10487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51</v>
      </c>
      <c r="G92" s="347">
        <v>10600</v>
      </c>
      <c r="H92" s="347">
        <f t="shared" si="4"/>
        <v>6975</v>
      </c>
      <c r="I92" s="348">
        <v>11531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34</v>
      </c>
      <c r="G93" s="347">
        <v>7910</v>
      </c>
      <c r="H93" s="347">
        <f t="shared" si="4"/>
        <v>-19</v>
      </c>
      <c r="I93" s="348">
        <v>11978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431</v>
      </c>
      <c r="G94" s="345">
        <v>10977</v>
      </c>
      <c r="H94" s="345">
        <f t="shared" si="4"/>
        <v>2015</v>
      </c>
      <c r="I94" s="346">
        <v>8253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62</v>
      </c>
      <c r="G95" s="356">
        <v>1859</v>
      </c>
      <c r="H95" s="356">
        <f t="shared" si="4"/>
        <v>4582</v>
      </c>
      <c r="I95" s="357">
        <v>2392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/>
      <c r="G96" s="352">
        <v>26</v>
      </c>
      <c r="H96" s="352">
        <f t="shared" si="4"/>
        <v>283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159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1021</v>
      </c>
      <c r="G99" s="414">
        <f t="shared" si="6"/>
        <v>92712</v>
      </c>
      <c r="H99" s="226">
        <f>H85+H88+H96+H97+H98</f>
        <v>35623</v>
      </c>
      <c r="I99" s="200">
        <f>I85+I88+I96+I97+I98</f>
        <v>91660.142399999997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108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41</v>
      </c>
      <c r="G118" s="196" t="str">
        <f>G20</f>
        <v>LANDET KVANTUM T.O.M UKE 41</v>
      </c>
      <c r="H118" s="196" t="str">
        <f>I20</f>
        <v>RESTKVOTER</v>
      </c>
      <c r="I118" s="197" t="str">
        <f>J20</f>
        <v>LANDET KVANTUM T.O.M. UKE 41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4">
        <f>E120+E121+E122</f>
        <v>49595</v>
      </c>
      <c r="F119" s="238">
        <f>F120+F121+F122</f>
        <v>1461</v>
      </c>
      <c r="G119" s="238">
        <f>G120+G121+G122</f>
        <v>35788</v>
      </c>
      <c r="H119" s="358">
        <f>E119-G119</f>
        <v>13807</v>
      </c>
      <c r="I119" s="361">
        <f>I120+I121+I122</f>
        <v>31567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39955</v>
      </c>
      <c r="F120" s="250">
        <v>1234</v>
      </c>
      <c r="G120" s="250">
        <v>31524</v>
      </c>
      <c r="H120" s="362">
        <f t="shared" ref="H120:H126" si="7">E120-G120</f>
        <v>8431</v>
      </c>
      <c r="I120" s="363">
        <v>26972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9140</v>
      </c>
      <c r="F121" s="250">
        <v>227</v>
      </c>
      <c r="G121" s="250">
        <v>4264</v>
      </c>
      <c r="H121" s="362">
        <f t="shared" si="7"/>
        <v>4876</v>
      </c>
      <c r="I121" s="363">
        <v>4595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6</v>
      </c>
      <c r="G123" s="301">
        <v>31406</v>
      </c>
      <c r="H123" s="304">
        <f t="shared" si="7"/>
        <v>409</v>
      </c>
      <c r="I123" s="306">
        <v>28377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827</v>
      </c>
      <c r="G124" s="231">
        <f>G133+G130+G125</f>
        <v>38100</v>
      </c>
      <c r="H124" s="366">
        <f t="shared" si="7"/>
        <v>13328</v>
      </c>
      <c r="I124" s="367">
        <f>I125+I130+I133</f>
        <v>42190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4">
        <f>D126+D127+D128+D129</f>
        <v>38234</v>
      </c>
      <c r="E125" s="391">
        <f>E126+E127+E128+E129</f>
        <v>38250</v>
      </c>
      <c r="F125" s="394">
        <f>F126+F127+F128+F129</f>
        <v>660</v>
      </c>
      <c r="G125" s="394">
        <f>G126+G127+G129+G128</f>
        <v>29236</v>
      </c>
      <c r="H125" s="368">
        <f t="shared" si="7"/>
        <v>9014</v>
      </c>
      <c r="I125" s="369">
        <f>I126+I127+I128+I129</f>
        <v>32521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179</v>
      </c>
      <c r="G126" s="246">
        <v>5429</v>
      </c>
      <c r="H126" s="370">
        <f t="shared" si="7"/>
        <v>6641</v>
      </c>
      <c r="I126" s="371">
        <v>6228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174</v>
      </c>
      <c r="G127" s="246">
        <v>7331</v>
      </c>
      <c r="H127" s="370">
        <f>E127-G127</f>
        <v>3529</v>
      </c>
      <c r="I127" s="371">
        <v>8017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117</v>
      </c>
      <c r="G128" s="246">
        <v>8265</v>
      </c>
      <c r="H128" s="370">
        <f t="shared" ref="H128:H134" si="8">E128-G128</f>
        <v>1041</v>
      </c>
      <c r="I128" s="371">
        <v>8850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190</v>
      </c>
      <c r="G129" s="246">
        <v>8211</v>
      </c>
      <c r="H129" s="370">
        <f t="shared" si="8"/>
        <v>-2197</v>
      </c>
      <c r="I129" s="371">
        <v>9426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>
        <v>7</v>
      </c>
      <c r="G130" s="239">
        <v>3749</v>
      </c>
      <c r="H130" s="372">
        <f t="shared" si="8"/>
        <v>2321</v>
      </c>
      <c r="I130" s="373">
        <v>3909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5570</v>
      </c>
      <c r="F131" s="246">
        <v>7</v>
      </c>
      <c r="G131" s="246">
        <v>3687</v>
      </c>
      <c r="H131" s="370">
        <f t="shared" si="8"/>
        <v>1883</v>
      </c>
      <c r="I131" s="371">
        <v>3777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62</v>
      </c>
      <c r="H132" s="370">
        <f t="shared" si="8"/>
        <v>438</v>
      </c>
      <c r="I132" s="371">
        <f>I130-I131</f>
        <v>132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7108</v>
      </c>
      <c r="F133" s="263">
        <v>160</v>
      </c>
      <c r="G133" s="263">
        <v>5115</v>
      </c>
      <c r="H133" s="374">
        <f t="shared" si="8"/>
        <v>1993</v>
      </c>
      <c r="I133" s="375">
        <v>5760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5.6256000000000004</v>
      </c>
      <c r="H134" s="395">
        <f t="shared" si="8"/>
        <v>126.37439999999999</v>
      </c>
      <c r="I134" s="396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10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>
        <v>51</v>
      </c>
      <c r="G136" s="231">
        <v>221</v>
      </c>
      <c r="H136" s="236">
        <f>E136-G136</f>
        <v>29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24</v>
      </c>
      <c r="G137" s="229">
        <v>348</v>
      </c>
      <c r="H137" s="240">
        <f>E137-G137</f>
        <v>-348</v>
      </c>
      <c r="I137" s="303">
        <v>417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2379</v>
      </c>
      <c r="G138" s="188">
        <f>G119+G123+G124+G134+G135+G136+G137</f>
        <v>107868.6256</v>
      </c>
      <c r="H138" s="203">
        <f>E138-G138</f>
        <v>27351.374400000001</v>
      </c>
      <c r="I138" s="200">
        <f>I119+I123+I124+I134+I135+I136+I137</f>
        <v>104726.5144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41</v>
      </c>
      <c r="F157" s="70" t="str">
        <f>G20</f>
        <v>LANDET KVANTUM T.O.M UKE 41</v>
      </c>
      <c r="G157" s="70" t="str">
        <f>I20</f>
        <v>RESTKVOTER</v>
      </c>
      <c r="H157" s="93" t="str">
        <f>J20</f>
        <v>LANDET KVANTUM T.O.M. UKE 41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113</v>
      </c>
      <c r="F158" s="185">
        <v>15368</v>
      </c>
      <c r="G158" s="185">
        <f>D158-F158</f>
        <v>2109</v>
      </c>
      <c r="H158" s="223">
        <v>16610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9</v>
      </c>
      <c r="G159" s="185">
        <f>D159-F159</f>
        <v>91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113</v>
      </c>
      <c r="F161" s="187">
        <f>SUM(F158:F160)</f>
        <v>15377</v>
      </c>
      <c r="G161" s="187">
        <f>D161-F161</f>
        <v>2223</v>
      </c>
      <c r="H161" s="210">
        <f>SUM(H158:H160)</f>
        <v>16629.410500000002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41</v>
      </c>
      <c r="G177" s="70" t="str">
        <f>G20</f>
        <v>LANDET KVANTUM T.O.M UKE 41</v>
      </c>
      <c r="H177" s="70" t="str">
        <f>I20</f>
        <v>RESTKVOTER</v>
      </c>
      <c r="I177" s="93" t="str">
        <f>J20</f>
        <v>LANDET KVANTUM T.O.M. UKE 41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189</v>
      </c>
      <c r="G178" s="232">
        <f t="shared" si="10"/>
        <v>39183</v>
      </c>
      <c r="H178" s="312">
        <f t="shared" si="10"/>
        <v>697</v>
      </c>
      <c r="I178" s="317">
        <f>I179+I180+I181+I182</f>
        <v>22395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106</v>
      </c>
      <c r="D179" s="294">
        <v>24096</v>
      </c>
      <c r="E179" s="310">
        <v>25535</v>
      </c>
      <c r="F179" s="294"/>
      <c r="G179" s="294">
        <v>31073</v>
      </c>
      <c r="H179" s="310">
        <f>E179-G179</f>
        <v>-5538</v>
      </c>
      <c r="I179" s="315">
        <v>14170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>
        <v>101</v>
      </c>
      <c r="G180" s="294">
        <v>2484</v>
      </c>
      <c r="H180" s="310">
        <f t="shared" ref="H180:H182" si="11">E180-G180</f>
        <v>4162</v>
      </c>
      <c r="I180" s="315">
        <v>1668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30</v>
      </c>
      <c r="G181" s="294">
        <v>1729</v>
      </c>
      <c r="H181" s="310">
        <f t="shared" si="11"/>
        <v>65</v>
      </c>
      <c r="I181" s="315">
        <v>2622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58</v>
      </c>
      <c r="G182" s="409">
        <v>3897</v>
      </c>
      <c r="H182" s="410">
        <f t="shared" si="11"/>
        <v>2008</v>
      </c>
      <c r="I182" s="411">
        <v>3935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2606</v>
      </c>
      <c r="H183" s="314">
        <f>E183-G183</f>
        <v>2894</v>
      </c>
      <c r="I183" s="319">
        <v>2298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72</v>
      </c>
      <c r="G184" s="232">
        <f>G185+G186</f>
        <v>4797</v>
      </c>
      <c r="H184" s="312">
        <f>E184-G184</f>
        <v>3203</v>
      </c>
      <c r="I184" s="317">
        <f>I185+I186</f>
        <v>3133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/>
      <c r="G185" s="294">
        <v>1687</v>
      </c>
      <c r="H185" s="310"/>
      <c r="I185" s="315">
        <v>1110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72</v>
      </c>
      <c r="G186" s="234">
        <v>3110</v>
      </c>
      <c r="H186" s="313"/>
      <c r="I186" s="318">
        <v>2023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14.450100000000001</v>
      </c>
      <c r="H187" s="314">
        <f>E187-G187</f>
        <v>-4.4501000000000008</v>
      </c>
      <c r="I187" s="319">
        <v>1.3421000000000001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10</v>
      </c>
      <c r="G188" s="233">
        <v>58</v>
      </c>
      <c r="H188" s="311">
        <f>D188-G188</f>
        <v>-58</v>
      </c>
      <c r="I188" s="316">
        <v>112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271</v>
      </c>
      <c r="G189" s="188">
        <f>G178+G183+G184+G187+G188</f>
        <v>46658.450100000002</v>
      </c>
      <c r="H189" s="203">
        <f>H178+H183+H184+H187+H188</f>
        <v>6731.5499</v>
      </c>
      <c r="I189" s="200">
        <f>I178+I183+I184+I187+I188</f>
        <v>27939.342100000002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107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41</v>
      </c>
      <c r="F206" s="70" t="str">
        <f>G20</f>
        <v>LANDET KVANTUM T.O.M UKE 41</v>
      </c>
      <c r="G206" s="70" t="str">
        <f>I20</f>
        <v>RESTKVOTER</v>
      </c>
      <c r="H206" s="93" t="str">
        <f>J20</f>
        <v>LANDET KVANTUM T.O.M. UKE 41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11</v>
      </c>
      <c r="F207" s="185">
        <v>887</v>
      </c>
      <c r="G207" s="185"/>
      <c r="H207" s="223">
        <v>1181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141</v>
      </c>
      <c r="F208" s="185">
        <v>3680</v>
      </c>
      <c r="G208" s="185"/>
      <c r="H208" s="223">
        <v>3603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11.3056</v>
      </c>
      <c r="G210" s="186"/>
      <c r="H210" s="224">
        <v>25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152</v>
      </c>
      <c r="F211" s="187">
        <f>SUM(F207:F210)</f>
        <v>4586.3055999999997</v>
      </c>
      <c r="G211" s="187">
        <f>D211-F211</f>
        <v>1698.6944000000003</v>
      </c>
      <c r="H211" s="210">
        <f>H207+H208+H209+H210</f>
        <v>4809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41
&amp;"-,Normal"&amp;11(iht. motatte landings- og sluttsedler fra fiskesalgslagene; alle tallstørrelser i hele tonn)&amp;R17.10.2017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UKE_41_2017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2017-10-17T09:01:22Z</cp:lastPrinted>
  <dcterms:created xsi:type="dcterms:W3CDTF">2011-07-06T12:13:20Z</dcterms:created>
  <dcterms:modified xsi:type="dcterms:W3CDTF">2017-10-17T09:15:11Z</dcterms:modified>
</cp:coreProperties>
</file>