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"/>
    </mc:Choice>
  </mc:AlternateContent>
  <bookViews>
    <workbookView xWindow="0" yWindow="0" windowWidth="28800" windowHeight="12432" tabRatio="413"/>
  </bookViews>
  <sheets>
    <sheet name="UKE_8_2017" sheetId="1" r:id="rId1"/>
  </sheets>
  <definedNames>
    <definedName name="Z_14D440E4_F18A_4F78_9989_38C1B133222D_.wvu.Cols" localSheetId="0" hidden="1">UKE_8_2017!#REF!</definedName>
    <definedName name="Z_14D440E4_F18A_4F78_9989_38C1B133222D_.wvu.PrintArea" localSheetId="0" hidden="1">UKE_8_2017!$B$1:$M$214</definedName>
    <definedName name="Z_14D440E4_F18A_4F78_9989_38C1B133222D_.wvu.Rows" localSheetId="0" hidden="1">UKE_8_2017!$326:$1048576,UKE_8_2017!$215:$325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37" i="1" l="1"/>
  <c r="H136" i="1"/>
  <c r="H134" i="1"/>
  <c r="H133" i="1"/>
  <c r="H131" i="1"/>
  <c r="H128" i="1"/>
  <c r="H129" i="1"/>
  <c r="H127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3" i="1"/>
  <c r="I32" i="1" s="1"/>
  <c r="I30" i="1"/>
  <c r="I29" i="1"/>
  <c r="I28" i="1"/>
  <c r="I26" i="1"/>
  <c r="I23" i="1"/>
  <c r="I22" i="1"/>
  <c r="I31" i="1"/>
  <c r="I27" i="1"/>
  <c r="I25" i="1" l="1"/>
  <c r="I24" i="1" s="1"/>
  <c r="H89" i="1"/>
  <c r="H88" i="1" s="1"/>
  <c r="E130" i="1" l="1"/>
  <c r="H130" i="1" s="1"/>
  <c r="E32" i="1"/>
  <c r="E24" i="1" s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I119" i="1"/>
  <c r="G119" i="1"/>
  <c r="F119" i="1"/>
  <c r="E119" i="1"/>
  <c r="D119" i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D138" i="1" l="1"/>
  <c r="E138" i="1"/>
  <c r="D124" i="1"/>
  <c r="G124" i="1"/>
  <c r="H124" i="1" s="1"/>
  <c r="H125" i="1"/>
  <c r="I138" i="1"/>
  <c r="G161" i="1"/>
  <c r="F138" i="1"/>
  <c r="H119" i="1"/>
  <c r="G60" i="1"/>
  <c r="G138" i="1" l="1"/>
  <c r="H138" i="1" s="1"/>
  <c r="H98" i="1"/>
  <c r="H97" i="1"/>
  <c r="D91" i="1"/>
  <c r="D90" i="1"/>
  <c r="I89" i="1"/>
  <c r="I88" i="1" s="1"/>
  <c r="G89" i="1"/>
  <c r="F89" i="1"/>
  <c r="F88" i="1" s="1"/>
  <c r="E89" i="1"/>
  <c r="E88" i="1" s="1"/>
  <c r="D89" i="1"/>
  <c r="D88" i="1" s="1"/>
  <c r="D99" i="1" s="1"/>
  <c r="G88" i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J32" i="1"/>
  <c r="G32" i="1"/>
  <c r="F32" i="1"/>
  <c r="D32" i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D24" i="1" l="1"/>
  <c r="D40" i="1" s="1"/>
  <c r="H99" i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<sst xmlns="http://schemas.openxmlformats.org/spreadsheetml/2006/main" count="226" uniqueCount="114">
  <si>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</si>
  <si>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</si>
  <si>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</si>
  <si>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</si>
  <si>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</si>
  <si>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</si>
  <si>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</si>
  <si>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</si>
  <si>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</si>
  <si>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</si>
  <si>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</si>
  <si>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</si>
  <si>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</si>
  <si>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</si>
  <si>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</si>
  <si>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</si>
  <si>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</si>
  <si>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</si>
  <si>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</si>
  <si>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</si>
  <si>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</si>
  <si>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</si>
  <si>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</si>
  <si>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</si>
  <si>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</si>
  <si>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</si>
  <si>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</si>
  <si>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</si>
  <si>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</si>
  <si>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</si>
  <si>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</si>
  <si>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</si>
  <si>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</si>
  <si>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</si>
  <si>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</si>
  <si>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</si>
  <si>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</si>
  <si>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</si>
  <si>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</si>
  <si>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</si>
  <si>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</si>
  <si>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</si>
  <si>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</si>
  <si>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</si>
  <si>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</si>
  <si>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</si>
  <si>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</si>
  <si>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</si>
  <si>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</si>
  <si>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</si>
  <si>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</si>
  <si>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</si>
  <si>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</si>
  <si>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</si>
  <si>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</si>
  <si>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</si>
  <si>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</si>
  <si>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</si>
  <si>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</si>
  <si>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</si>
  <si>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</si>
  <si>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</si>
  <si>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</si>
  <si>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</si>
  <si>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</si>
  <si>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</si>
  <si>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</si>
  <si>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</si>
  <si>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</si>
  <si>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</si>
  <si>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</si>
  <si>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</si>
  <si>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</si>
  <si>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</si>
  <si>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</si>
  <si>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</si>
  <si>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</si>
  <si>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</si>
  <si>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</si>
  <si>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</si>
  <si>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</si>
  <si>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</si>
  <si>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</si>
  <si>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</si>
  <si>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</si>
  <si>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</si>
  <si>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</si>
  <si>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</si>
  <si>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</si>
  <si>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</si>
  <si>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</si>
  <si>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</si>
  <si>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</si>
  <si>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</si>
  <si>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</si>
  <si>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</si>
  <si>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</si>
  <si>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</si>
  <si>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</si>
  <si>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</si>
  <si>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</si>
  <si>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</si>
  <si>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</si>
  <si>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JUSTERTE GRUPPEKVOTER</t>
    </r>
    <r>
      <rPr>
        <b/>
        <vertAlign val="superscript"/>
        <sz val="12"/>
        <rFont val="Calibri"/>
        <family val="2"/>
      </rPr>
      <t>1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</si>
  <si>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</si>
  <si>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</si>
  <si>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</si>
  <si>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Kvoter justert for overføringer av kvantum mellom kvoteår.</t>
    </r>
  </si>
  <si>
    <t>LANDET KVANTUM UKE 8</t>
  </si>
  <si>
    <t>LANDET KVANTUM T.O.M UKE 8</t>
  </si>
  <si>
    <t>LANDET KVANTUM T.O.M. UKE 8 2016</t>
  </si>
  <si>
    <r>
      <t xml:space="preserve">3 </t>
    </r>
    <r>
      <rPr>
        <sz val="9"/>
        <color theme="1"/>
        <rFont val="Calibri"/>
        <family val="2"/>
      </rPr>
      <t>Registrert rekreasjonsfiske utgjør 106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</si>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</sst>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0" zoomScale="90" zoomScaleNormal="115" zoomScalePageLayoutView="90" workbookViewId="0">
      <selection activeCell="J30" sqref="J30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09" t="s">
        <v>88</v>
      </c>
      <c r="C2" s="410"/>
      <c r="D2" s="410"/>
      <c r="E2" s="410"/>
      <c r="F2" s="410"/>
      <c r="G2" s="410"/>
      <c r="H2" s="410"/>
      <c r="I2" s="410"/>
      <c r="J2" s="410"/>
      <c r="K2" s="411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12"/>
      <c r="C7" s="413"/>
      <c r="D7" s="413"/>
      <c r="E7" s="413"/>
      <c r="F7" s="413"/>
      <c r="G7" s="413"/>
      <c r="H7" s="413"/>
      <c r="I7" s="413"/>
      <c r="J7" s="413"/>
      <c r="K7" s="414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15" t="s">
        <v>2</v>
      </c>
      <c r="D9" s="416"/>
      <c r="E9" s="415" t="s">
        <v>20</v>
      </c>
      <c r="F9" s="416"/>
      <c r="G9" s="415" t="s">
        <v>21</v>
      </c>
      <c r="H9" s="416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3">
      <c r="B18" s="417" t="s">
        <v>8</v>
      </c>
      <c r="C18" s="418"/>
      <c r="D18" s="418"/>
      <c r="E18" s="418"/>
      <c r="F18" s="418"/>
      <c r="G18" s="418"/>
      <c r="H18" s="418"/>
      <c r="I18" s="418"/>
      <c r="J18" s="418"/>
      <c r="K18" s="419"/>
      <c r="L18" s="208"/>
      <c r="M18" s="208"/>
    </row>
    <row r="19" spans="1:13" ht="12" customHeight="1" thickBot="1" x14ac:dyDescent="0.35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108</v>
      </c>
      <c r="G20" s="344" t="s">
        <v>109</v>
      </c>
      <c r="H20" s="344" t="s">
        <v>84</v>
      </c>
      <c r="I20" s="344" t="s">
        <v>72</v>
      </c>
      <c r="J20" s="345" t="s">
        <v>110</v>
      </c>
      <c r="K20" s="117"/>
      <c r="L20" s="4"/>
      <c r="M20" s="4"/>
    </row>
    <row r="21" spans="1:13" ht="14.1" customHeight="1" x14ac:dyDescent="0.3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680.09230000000002</v>
      </c>
      <c r="G21" s="346">
        <f>G22+G23</f>
        <v>24721.245799999997</v>
      </c>
      <c r="H21" s="346"/>
      <c r="I21" s="346">
        <f>I23+I22</f>
        <v>106187.75420000001</v>
      </c>
      <c r="J21" s="347">
        <f>J23+J22</f>
        <v>24882.932000000001</v>
      </c>
      <c r="K21" s="129"/>
      <c r="L21" s="158"/>
      <c r="M21" s="158"/>
    </row>
    <row r="22" spans="1:13" ht="14.1" customHeight="1" x14ac:dyDescent="0.3">
      <c r="B22" s="120"/>
      <c r="C22" s="269" t="s">
        <v>12</v>
      </c>
      <c r="D22" s="328">
        <v>129040</v>
      </c>
      <c r="E22" s="348">
        <v>130159</v>
      </c>
      <c r="F22" s="348">
        <v>549.97180000000003</v>
      </c>
      <c r="G22" s="348">
        <v>24569.019799999998</v>
      </c>
      <c r="H22" s="348"/>
      <c r="I22" s="348">
        <f>E22-G22</f>
        <v>105589.98020000001</v>
      </c>
      <c r="J22" s="349">
        <v>24633.587</v>
      </c>
      <c r="K22" s="129"/>
      <c r="L22" s="158"/>
      <c r="M22" s="158"/>
    </row>
    <row r="23" spans="1:13" ht="14.1" customHeight="1" thickBot="1" x14ac:dyDescent="0.35">
      <c r="B23" s="120"/>
      <c r="C23" s="270" t="s">
        <v>11</v>
      </c>
      <c r="D23" s="342">
        <v>750</v>
      </c>
      <c r="E23" s="350">
        <v>750</v>
      </c>
      <c r="F23" s="350">
        <v>130.12049999999999</v>
      </c>
      <c r="G23" s="350">
        <v>152.226</v>
      </c>
      <c r="H23" s="350"/>
      <c r="I23" s="348">
        <f>E23-G23</f>
        <v>597.774</v>
      </c>
      <c r="J23" s="351">
        <v>249.345</v>
      </c>
      <c r="K23" s="129"/>
      <c r="L23" s="158"/>
      <c r="M23" s="158"/>
    </row>
    <row r="24" spans="1:13" ht="14.1" customHeight="1" x14ac:dyDescent="0.3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14024.032200000001</v>
      </c>
      <c r="G24" s="346">
        <f>G25+G31+G32</f>
        <v>58184.604300000006</v>
      </c>
      <c r="H24" s="346"/>
      <c r="I24" s="346">
        <f>I25+I31+I32</f>
        <v>210745.39569999999</v>
      </c>
      <c r="J24" s="347">
        <f>J25+J31+J32</f>
        <v>71448.587900000013</v>
      </c>
      <c r="K24" s="129"/>
      <c r="L24" s="158"/>
      <c r="M24" s="158"/>
    </row>
    <row r="25" spans="1:13" ht="15" customHeight="1" x14ac:dyDescent="0.3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12456.302500000002</v>
      </c>
      <c r="G25" s="352">
        <f>G26+G27+G28+G29</f>
        <v>48116.786900000006</v>
      </c>
      <c r="H25" s="352"/>
      <c r="I25" s="352">
        <f>I26+I27+I28+I29+I30</f>
        <v>164044.21309999999</v>
      </c>
      <c r="J25" s="353">
        <f>J26+J27+J28+J29+J30</f>
        <v>59479.647900000004</v>
      </c>
      <c r="K25" s="129"/>
      <c r="L25" s="158"/>
      <c r="M25" s="158"/>
    </row>
    <row r="26" spans="1:13" ht="14.1" customHeight="1" x14ac:dyDescent="0.3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2814.3670000000002</v>
      </c>
      <c r="G26" s="354">
        <v>10972.313100000001</v>
      </c>
      <c r="H26" s="354"/>
      <c r="I26" s="354">
        <f t="shared" ref="I26:I31" si="0">E26-G26</f>
        <v>42088.686900000001</v>
      </c>
      <c r="J26" s="355">
        <v>14977.116099999999</v>
      </c>
      <c r="K26" s="129"/>
      <c r="L26" s="158"/>
      <c r="M26" s="158"/>
    </row>
    <row r="27" spans="1:13" ht="14.1" customHeight="1" x14ac:dyDescent="0.3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3115.7046999999998</v>
      </c>
      <c r="G27" s="354">
        <v>14943.7592</v>
      </c>
      <c r="H27" s="354"/>
      <c r="I27" s="354">
        <f t="shared" si="0"/>
        <v>37543.2408</v>
      </c>
      <c r="J27" s="355">
        <v>18237.374800000001</v>
      </c>
      <c r="K27" s="129"/>
      <c r="L27" s="158"/>
      <c r="M27" s="158"/>
    </row>
    <row r="28" spans="1:13" ht="14.1" customHeight="1" x14ac:dyDescent="0.3">
      <c r="A28" s="22"/>
      <c r="B28" s="131"/>
      <c r="C28" s="274" t="s">
        <v>69</v>
      </c>
      <c r="D28" s="330">
        <v>51454</v>
      </c>
      <c r="E28" s="354">
        <v>55564</v>
      </c>
      <c r="F28" s="354">
        <v>2723.1309000000001</v>
      </c>
      <c r="G28" s="354">
        <v>13443.2032</v>
      </c>
      <c r="H28" s="354"/>
      <c r="I28" s="354">
        <f t="shared" si="0"/>
        <v>42120.796799999996</v>
      </c>
      <c r="J28" s="355">
        <v>15327.280199999999</v>
      </c>
      <c r="K28" s="129"/>
      <c r="L28" s="158"/>
      <c r="M28" s="158"/>
    </row>
    <row r="29" spans="1:13" ht="14.1" customHeight="1" x14ac:dyDescent="0.3">
      <c r="A29" s="22"/>
      <c r="B29" s="131"/>
      <c r="C29" s="274" t="s">
        <v>25</v>
      </c>
      <c r="D29" s="330">
        <v>34409</v>
      </c>
      <c r="E29" s="354">
        <v>33849</v>
      </c>
      <c r="F29" s="354">
        <v>3803.0999000000002</v>
      </c>
      <c r="G29" s="354">
        <v>8757.5113999999994</v>
      </c>
      <c r="H29" s="354"/>
      <c r="I29" s="354">
        <f t="shared" si="0"/>
        <v>25091.488600000001</v>
      </c>
      <c r="J29" s="355">
        <v>10937.8768</v>
      </c>
      <c r="K29" s="129"/>
      <c r="L29" s="158"/>
      <c r="M29" s="158"/>
    </row>
    <row r="30" spans="1:13" ht="14.1" customHeight="1" x14ac:dyDescent="0.3">
      <c r="A30" s="22"/>
      <c r="B30" s="131"/>
      <c r="C30" s="274" t="s">
        <v>65</v>
      </c>
      <c r="D30" s="330">
        <v>17200</v>
      </c>
      <c r="E30" s="354">
        <v>17200</v>
      </c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3">
      <c r="A31" s="23"/>
      <c r="B31" s="130"/>
      <c r="C31" s="275" t="s">
        <v>18</v>
      </c>
      <c r="D31" s="329">
        <v>33756</v>
      </c>
      <c r="E31" s="352">
        <v>34484</v>
      </c>
      <c r="F31" s="352">
        <v>548.86839999999995</v>
      </c>
      <c r="G31" s="352">
        <v>6592.8278</v>
      </c>
      <c r="H31" s="352"/>
      <c r="I31" s="352">
        <f t="shared" si="0"/>
        <v>27891.172200000001</v>
      </c>
      <c r="J31" s="353">
        <v>7740.8278</v>
      </c>
      <c r="K31" s="129"/>
      <c r="L31" s="158"/>
      <c r="M31" s="158"/>
    </row>
    <row r="32" spans="1:13" ht="14.1" customHeight="1" x14ac:dyDescent="0.3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1018.8613</v>
      </c>
      <c r="G32" s="352">
        <f>G33</f>
        <v>3474.9895999999999</v>
      </c>
      <c r="H32" s="352"/>
      <c r="I32" s="352">
        <f>I33+I34</f>
        <v>18810.010399999999</v>
      </c>
      <c r="J32" s="353">
        <f>J33</f>
        <v>4228.1121999999996</v>
      </c>
      <c r="K32" s="129"/>
      <c r="L32" s="158"/>
      <c r="M32" s="158"/>
    </row>
    <row r="33" spans="1:13" ht="14.1" customHeight="1" x14ac:dyDescent="0.3">
      <c r="A33" s="22"/>
      <c r="B33" s="131"/>
      <c r="C33" s="274" t="s">
        <v>10</v>
      </c>
      <c r="D33" s="330">
        <v>22944</v>
      </c>
      <c r="E33" s="354">
        <v>20185</v>
      </c>
      <c r="F33" s="354">
        <v>1018.8613</v>
      </c>
      <c r="G33" s="354">
        <v>3474.9895999999999</v>
      </c>
      <c r="H33" s="354"/>
      <c r="I33" s="354">
        <f>E33-G33</f>
        <v>16710.010399999999</v>
      </c>
      <c r="J33" s="355">
        <v>4228.1121999999996</v>
      </c>
      <c r="K33" s="129"/>
      <c r="L33" s="158"/>
      <c r="M33" s="158"/>
    </row>
    <row r="34" spans="1:13" ht="14.1" customHeight="1" thickBot="1" x14ac:dyDescent="0.35">
      <c r="A34" s="22"/>
      <c r="B34" s="131"/>
      <c r="C34" s="356" t="s">
        <v>67</v>
      </c>
      <c r="D34" s="331">
        <v>2100</v>
      </c>
      <c r="E34" s="357">
        <v>2100</v>
      </c>
      <c r="F34" s="357"/>
      <c r="G34" s="357"/>
      <c r="H34" s="357"/>
      <c r="I34" s="357">
        <f>E34-G34</f>
        <v>2100</v>
      </c>
      <c r="J34" s="358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341">
        <v>4000</v>
      </c>
      <c r="E35" s="359">
        <v>4000</v>
      </c>
      <c r="F35" s="359">
        <v>25.305</v>
      </c>
      <c r="G35" s="359">
        <v>106.5993</v>
      </c>
      <c r="H35" s="359"/>
      <c r="I35" s="359">
        <f>E35-G35</f>
        <v>3893.4007000000001</v>
      </c>
      <c r="J35" s="360">
        <v>212.74100000000001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32">
        <v>687</v>
      </c>
      <c r="E36" s="333">
        <v>687</v>
      </c>
      <c r="F36" s="333">
        <v>8.5679999999999996</v>
      </c>
      <c r="G36" s="333">
        <v>70.709000000000003</v>
      </c>
      <c r="H36" s="333"/>
      <c r="I36" s="359">
        <f>E36-G36</f>
        <v>616.29099999999994</v>
      </c>
      <c r="J36" s="340">
        <v>47.372799999999998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32">
        <v>3000</v>
      </c>
      <c r="E37" s="333">
        <v>3000</v>
      </c>
      <c r="F37" s="333"/>
      <c r="G37" s="333"/>
      <c r="H37" s="333"/>
      <c r="I37" s="359">
        <f>E37-G37</f>
        <v>3000</v>
      </c>
      <c r="J37" s="340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32">
        <v>7000</v>
      </c>
      <c r="E38" s="333">
        <v>7000</v>
      </c>
      <c r="F38" s="333">
        <v>17.626999999999999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14755.624500000002</v>
      </c>
      <c r="G40" s="199">
        <f>G21+G24+G35+G36+G37+G38+G39</f>
        <v>90083.158400000015</v>
      </c>
      <c r="H40" s="199">
        <f>H26+H27+H28+H29+H33</f>
        <v>0</v>
      </c>
      <c r="I40" s="199">
        <f>I21+I24+I35+I36+I37+I38+I39</f>
        <v>324442.84160000004</v>
      </c>
      <c r="J40" s="211">
        <f>J21+J24+J35+J36+J37+J38+J39</f>
        <v>103591.63370000001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111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12" t="s">
        <v>1</v>
      </c>
      <c r="C47" s="413"/>
      <c r="D47" s="413"/>
      <c r="E47" s="413"/>
      <c r="F47" s="413"/>
      <c r="G47" s="413"/>
      <c r="H47" s="413"/>
      <c r="I47" s="413"/>
      <c r="J47" s="413"/>
      <c r="K47" s="414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32" t="s">
        <v>2</v>
      </c>
      <c r="D49" s="433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17" t="s">
        <v>8</v>
      </c>
      <c r="C55" s="418"/>
      <c r="D55" s="418"/>
      <c r="E55" s="418"/>
      <c r="F55" s="418"/>
      <c r="G55" s="418"/>
      <c r="H55" s="418"/>
      <c r="I55" s="418"/>
      <c r="J55" s="418"/>
      <c r="K55" s="419"/>
      <c r="L55" s="208"/>
      <c r="M55" s="208"/>
    </row>
    <row r="56" spans="2:13" s="3" customFormat="1" ht="47.4" thickBot="1" x14ac:dyDescent="0.35">
      <c r="B56" s="143"/>
      <c r="C56" s="180" t="s">
        <v>19</v>
      </c>
      <c r="D56" s="198" t="s">
        <v>20</v>
      </c>
      <c r="E56" s="196" t="str">
        <f>F20</f>
        <v>LANDET KVANTUM UKE 8</v>
      </c>
      <c r="F56" s="196" t="str">
        <f>G20</f>
        <v>LANDET KVANTUM T.O.M UKE 8</v>
      </c>
      <c r="G56" s="196" t="str">
        <f>I20</f>
        <v>RESTKVOTER</v>
      </c>
      <c r="H56" s="197" t="str">
        <f>J20</f>
        <v>LANDET KVANTUM T.O.M. UKE 8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149" t="s">
        <v>35</v>
      </c>
      <c r="D57" s="424"/>
      <c r="E57" s="365">
        <v>0.83660000000000001</v>
      </c>
      <c r="F57" s="365">
        <v>30.0321</v>
      </c>
      <c r="G57" s="429"/>
      <c r="H57" s="242">
        <v>29.901399999999999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25"/>
      <c r="E58" s="366">
        <v>0.21460000000000001</v>
      </c>
      <c r="F58" s="366">
        <v>35.0946</v>
      </c>
      <c r="G58" s="430"/>
      <c r="H58" s="324">
        <v>140.54220000000001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26"/>
      <c r="E59" s="367"/>
      <c r="F59" s="367">
        <v>2.5192000000000001</v>
      </c>
      <c r="G59" s="431"/>
      <c r="H59" s="325">
        <v>5.3517000000000001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68">
        <v>7100</v>
      </c>
      <c r="E60" s="369">
        <f>SUM(E61:E63)</f>
        <v>3.0034000000000001</v>
      </c>
      <c r="F60" s="369">
        <f>F61+F62+F63</f>
        <v>11.2857</v>
      </c>
      <c r="G60" s="369">
        <f>D60-F60</f>
        <v>7088.7142999999996</v>
      </c>
      <c r="H60" s="370">
        <f>H61+H62+H63</f>
        <v>11.8682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9"/>
      <c r="E61" s="235">
        <v>0.81420000000000003</v>
      </c>
      <c r="F61" s="235">
        <v>2.4712000000000001</v>
      </c>
      <c r="G61" s="235"/>
      <c r="H61" s="237">
        <v>1.1214999999999999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9"/>
      <c r="E62" s="235">
        <v>1.2154</v>
      </c>
      <c r="F62" s="235">
        <v>4.7542999999999997</v>
      </c>
      <c r="G62" s="235"/>
      <c r="H62" s="237">
        <v>2.8959000000000001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50"/>
      <c r="E63" s="241">
        <v>0.9738</v>
      </c>
      <c r="F63" s="241">
        <v>4.0602</v>
      </c>
      <c r="G63" s="241"/>
      <c r="H63" s="237">
        <v>7.8507999999999996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236"/>
      <c r="F64" s="236"/>
      <c r="G64" s="236">
        <f>D64-F64</f>
        <v>85</v>
      </c>
      <c r="H64" s="238"/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243">
        <v>0.44719999999999999</v>
      </c>
      <c r="F65" s="243">
        <v>1.7410000000000001</v>
      </c>
      <c r="G65" s="243"/>
      <c r="H65" s="307">
        <v>0.22420000000000001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203">
        <f>E57+E58+E59+E60+E64+E65</f>
        <v>4.5018000000000002</v>
      </c>
      <c r="F66" s="312">
        <f>F57+F58+F59+F60+F64+F65</f>
        <v>80.672600000000003</v>
      </c>
      <c r="G66" s="203">
        <f>D66-F66</f>
        <v>12144.3274</v>
      </c>
      <c r="H66" s="211">
        <f>H57+H58+H59+H60+H64+H65</f>
        <v>187.8877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27"/>
      <c r="D67" s="427"/>
      <c r="E67" s="427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12" t="s">
        <v>1</v>
      </c>
      <c r="C72" s="413"/>
      <c r="D72" s="413"/>
      <c r="E72" s="413"/>
      <c r="F72" s="413"/>
      <c r="G72" s="413"/>
      <c r="H72" s="413"/>
      <c r="I72" s="413"/>
      <c r="J72" s="413"/>
      <c r="K72" s="414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15" t="s">
        <v>2</v>
      </c>
      <c r="D74" s="416"/>
      <c r="E74" s="415" t="s">
        <v>20</v>
      </c>
      <c r="F74" s="420"/>
      <c r="G74" s="415" t="s">
        <v>21</v>
      </c>
      <c r="H74" s="416"/>
      <c r="I74" s="158"/>
      <c r="J74" s="158"/>
      <c r="K74" s="116"/>
      <c r="L74" s="137"/>
      <c r="M74" s="137"/>
    </row>
    <row r="75" spans="2:13" ht="16.2" x14ac:dyDescent="0.3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4.4" x14ac:dyDescent="0.3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6.8" thickBot="1" x14ac:dyDescent="0.35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5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3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3">
      <c r="B80" s="257"/>
      <c r="C80" s="428" t="s">
        <v>97</v>
      </c>
      <c r="D80" s="428"/>
      <c r="E80" s="428"/>
      <c r="F80" s="428"/>
      <c r="G80" s="428"/>
      <c r="H80" s="428"/>
      <c r="I80" s="264"/>
      <c r="J80" s="265"/>
      <c r="K80" s="262"/>
      <c r="L80" s="265"/>
      <c r="M80" s="119"/>
    </row>
    <row r="81" spans="1:13" ht="6" customHeight="1" thickBot="1" x14ac:dyDescent="0.35">
      <c r="B81" s="257"/>
      <c r="C81" s="428"/>
      <c r="D81" s="428"/>
      <c r="E81" s="428"/>
      <c r="F81" s="428"/>
      <c r="G81" s="428"/>
      <c r="H81" s="428"/>
      <c r="I81" s="265"/>
      <c r="J81" s="265"/>
      <c r="K81" s="262"/>
      <c r="L81" s="265"/>
      <c r="M81" s="119"/>
    </row>
    <row r="82" spans="1:13" ht="14.1" customHeight="1" x14ac:dyDescent="0.3">
      <c r="B82" s="421" t="s">
        <v>8</v>
      </c>
      <c r="C82" s="422"/>
      <c r="D82" s="422"/>
      <c r="E82" s="422"/>
      <c r="F82" s="422"/>
      <c r="G82" s="422"/>
      <c r="H82" s="422"/>
      <c r="I82" s="422"/>
      <c r="J82" s="422"/>
      <c r="K82" s="423"/>
      <c r="L82" s="302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8</v>
      </c>
      <c r="G84" s="196" t="str">
        <f>G20</f>
        <v>LANDET KVANTUM T.O.M UKE 8</v>
      </c>
      <c r="H84" s="196" t="str">
        <f>I20</f>
        <v>RESTKVOTER</v>
      </c>
      <c r="I84" s="197" t="str">
        <f>J20</f>
        <v>LANDET KVANTUM T.O.M. UKE 8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797.82220000000007</v>
      </c>
      <c r="G85" s="346">
        <f>G86+G87</f>
        <v>9119.0401000000002</v>
      </c>
      <c r="H85" s="346">
        <f>H86+H87</f>
        <v>41181.959900000002</v>
      </c>
      <c r="I85" s="347">
        <f>I86+I87</f>
        <v>7361.5702999999994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9" t="s">
        <v>12</v>
      </c>
      <c r="D86" s="328">
        <v>42974</v>
      </c>
      <c r="E86" s="348">
        <v>49551</v>
      </c>
      <c r="F86" s="348">
        <v>708.63520000000005</v>
      </c>
      <c r="G86" s="348">
        <v>8991.1172999999999</v>
      </c>
      <c r="H86" s="348">
        <f>E86-G86</f>
        <v>40559.882700000002</v>
      </c>
      <c r="I86" s="349">
        <v>7241.9570999999996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62" t="s">
        <v>11</v>
      </c>
      <c r="D87" s="342">
        <v>750</v>
      </c>
      <c r="E87" s="350">
        <v>750</v>
      </c>
      <c r="F87" s="350">
        <v>89.186999999999998</v>
      </c>
      <c r="G87" s="350">
        <v>127.9228</v>
      </c>
      <c r="H87" s="350">
        <f>E87-G87</f>
        <v>622.07719999999995</v>
      </c>
      <c r="I87" s="351">
        <v>119.61320000000001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1297.8057000000001</v>
      </c>
      <c r="G88" s="346">
        <f t="shared" si="2"/>
        <v>11958.5324</v>
      </c>
      <c r="H88" s="346">
        <f>H89+H94+H95</f>
        <v>65466.467600000004</v>
      </c>
      <c r="I88" s="347">
        <f t="shared" si="2"/>
        <v>11660.785899999999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781.1114</v>
      </c>
      <c r="G89" s="352">
        <f t="shared" si="3"/>
        <v>6419.7464</v>
      </c>
      <c r="H89" s="352">
        <f>H90+H91+H92+H93</f>
        <v>51166.253600000004</v>
      </c>
      <c r="I89" s="353">
        <f t="shared" si="3"/>
        <v>8285.0370000000003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242.78829999999999</v>
      </c>
      <c r="G90" s="354">
        <v>1712.3597</v>
      </c>
      <c r="H90" s="354">
        <f t="shared" ref="H90:H96" si="4">E90-G90</f>
        <v>15943.640299999999</v>
      </c>
      <c r="I90" s="355">
        <v>2226.2887000000001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227.74170000000001</v>
      </c>
      <c r="G91" s="354">
        <v>2399.3004999999998</v>
      </c>
      <c r="H91" s="354">
        <f t="shared" si="4"/>
        <v>14054.699500000001</v>
      </c>
      <c r="I91" s="355">
        <v>2553.5877999999998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4" t="s">
        <v>24</v>
      </c>
      <c r="D92" s="330">
        <v>15573</v>
      </c>
      <c r="E92" s="354">
        <v>17916</v>
      </c>
      <c r="F92" s="354">
        <v>201.16640000000001</v>
      </c>
      <c r="G92" s="354">
        <v>1784.2824000000001</v>
      </c>
      <c r="H92" s="354">
        <f t="shared" si="4"/>
        <v>16131.7176</v>
      </c>
      <c r="I92" s="355">
        <v>2271.4005000000002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4" t="s">
        <v>25</v>
      </c>
      <c r="D93" s="330">
        <v>8605</v>
      </c>
      <c r="E93" s="354">
        <v>5560</v>
      </c>
      <c r="F93" s="354">
        <v>109.41500000000001</v>
      </c>
      <c r="G93" s="354">
        <v>523.80380000000002</v>
      </c>
      <c r="H93" s="354">
        <f t="shared" si="4"/>
        <v>5036.1962000000003</v>
      </c>
      <c r="I93" s="355">
        <v>1233.76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5" t="s">
        <v>32</v>
      </c>
      <c r="D94" s="329">
        <v>12841</v>
      </c>
      <c r="E94" s="352">
        <v>13273</v>
      </c>
      <c r="F94" s="352">
        <v>439.79039999999998</v>
      </c>
      <c r="G94" s="352">
        <v>5029.3389999999999</v>
      </c>
      <c r="H94" s="352">
        <f t="shared" si="4"/>
        <v>8243.6610000000001</v>
      </c>
      <c r="I94" s="353">
        <v>2752.9047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6" t="s">
        <v>63</v>
      </c>
      <c r="D95" s="338">
        <v>5707</v>
      </c>
      <c r="E95" s="363">
        <v>6566</v>
      </c>
      <c r="F95" s="363">
        <v>76.903899999999993</v>
      </c>
      <c r="G95" s="363">
        <v>509.447</v>
      </c>
      <c r="H95" s="363">
        <f t="shared" si="4"/>
        <v>6056.5529999999999</v>
      </c>
      <c r="I95" s="364">
        <v>622.8442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341">
        <v>309</v>
      </c>
      <c r="E96" s="359">
        <v>309</v>
      </c>
      <c r="F96" s="359">
        <v>4.0014000000000003</v>
      </c>
      <c r="G96" s="359">
        <v>13.323499999999999</v>
      </c>
      <c r="H96" s="359">
        <f t="shared" si="4"/>
        <v>295.67649999999998</v>
      </c>
      <c r="I96" s="360">
        <v>9.0940999999999992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32">
        <v>300</v>
      </c>
      <c r="E97" s="333">
        <v>300</v>
      </c>
      <c r="F97" s="333">
        <v>0.99980000000000002</v>
      </c>
      <c r="G97" s="333">
        <v>300</v>
      </c>
      <c r="H97" s="333">
        <f t="shared" ref="H97:H98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7" t="s">
        <v>14</v>
      </c>
      <c r="D98" s="332"/>
      <c r="E98" s="333"/>
      <c r="F98" s="333"/>
      <c r="G98" s="333"/>
      <c r="H98" s="333">
        <f t="shared" si="5"/>
        <v>0</v>
      </c>
      <c r="I98" s="340"/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2100.6291000000006</v>
      </c>
      <c r="G99" s="226">
        <f t="shared" si="6"/>
        <v>21390.896000000001</v>
      </c>
      <c r="H99" s="226">
        <f>H85+H88+H96+H97+H98</f>
        <v>106944.10400000001</v>
      </c>
      <c r="I99" s="200">
        <f t="shared" si="6"/>
        <v>19331.450299999997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112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12" t="s">
        <v>1</v>
      </c>
      <c r="C107" s="413"/>
      <c r="D107" s="413"/>
      <c r="E107" s="413"/>
      <c r="F107" s="413"/>
      <c r="G107" s="413"/>
      <c r="H107" s="413"/>
      <c r="I107" s="413"/>
      <c r="J107" s="413"/>
      <c r="K107" s="414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15" t="s">
        <v>2</v>
      </c>
      <c r="D109" s="416"/>
      <c r="E109" s="415" t="s">
        <v>20</v>
      </c>
      <c r="F109" s="416"/>
      <c r="G109" s="415" t="s">
        <v>21</v>
      </c>
      <c r="H109" s="416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106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17" t="s">
        <v>8</v>
      </c>
      <c r="C116" s="418"/>
      <c r="D116" s="418"/>
      <c r="E116" s="418"/>
      <c r="F116" s="418"/>
      <c r="G116" s="418"/>
      <c r="H116" s="418"/>
      <c r="I116" s="418"/>
      <c r="J116" s="418"/>
      <c r="K116" s="419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8</v>
      </c>
      <c r="G118" s="196" t="str">
        <f>G20</f>
        <v>LANDET KVANTUM T.O.M UKE 8</v>
      </c>
      <c r="H118" s="196" t="str">
        <f>I20</f>
        <v>RESTKVOTER</v>
      </c>
      <c r="I118" s="197" t="str">
        <f>J20</f>
        <v>LANDET KVANTUM T.O.M. UKE 8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2131.0904</v>
      </c>
      <c r="G119" s="365">
        <f>G120+G121+G122</f>
        <v>6191.6090000000004</v>
      </c>
      <c r="H119" s="365">
        <f>D119-G119</f>
        <v>42365.391000000003</v>
      </c>
      <c r="I119" s="375">
        <f>I120+I121+I122</f>
        <v>3962.1743000000001</v>
      </c>
      <c r="J119" s="158"/>
      <c r="K119" s="129"/>
      <c r="L119" s="158"/>
      <c r="M119" s="158"/>
    </row>
    <row r="120" spans="2:13" ht="14.1" customHeight="1" x14ac:dyDescent="0.3">
      <c r="B120" s="9"/>
      <c r="C120" s="269" t="s">
        <v>12</v>
      </c>
      <c r="D120" s="376">
        <v>38846</v>
      </c>
      <c r="E120" s="253">
        <v>39955</v>
      </c>
      <c r="F120" s="377">
        <v>1321.8269</v>
      </c>
      <c r="G120" s="377">
        <v>4434.5010000000002</v>
      </c>
      <c r="H120" s="377">
        <f t="shared" ref="H120:H126" si="7">E120-G120</f>
        <v>35520.498999999996</v>
      </c>
      <c r="I120" s="378">
        <v>2332.3045000000002</v>
      </c>
      <c r="J120" s="158"/>
      <c r="K120" s="129"/>
      <c r="L120" s="158"/>
      <c r="M120" s="158"/>
    </row>
    <row r="121" spans="2:13" ht="14.1" customHeight="1" x14ac:dyDescent="0.3">
      <c r="B121" s="9"/>
      <c r="C121" s="269" t="s">
        <v>11</v>
      </c>
      <c r="D121" s="376">
        <v>9211</v>
      </c>
      <c r="E121" s="253">
        <v>9140</v>
      </c>
      <c r="F121" s="377">
        <v>809.26350000000002</v>
      </c>
      <c r="G121" s="377">
        <v>1757.1079999999999</v>
      </c>
      <c r="H121" s="377">
        <f t="shared" si="7"/>
        <v>7382.8919999999998</v>
      </c>
      <c r="I121" s="378">
        <v>1629.8697999999999</v>
      </c>
      <c r="J121" s="158"/>
      <c r="K121" s="129"/>
      <c r="L121" s="158"/>
      <c r="M121" s="158"/>
    </row>
    <row r="122" spans="2:13" ht="15" thickBot="1" x14ac:dyDescent="0.35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71" t="s">
        <v>41</v>
      </c>
      <c r="D123" s="382">
        <v>32809</v>
      </c>
      <c r="E123" s="304">
        <v>31815</v>
      </c>
      <c r="F123" s="309"/>
      <c r="G123" s="309">
        <v>501.084</v>
      </c>
      <c r="H123" s="308">
        <f t="shared" si="7"/>
        <v>31313.916000000001</v>
      </c>
      <c r="I123" s="310">
        <v>532.47500000000002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1910.8392999999999</v>
      </c>
      <c r="G124" s="384">
        <f>G133+G130+G125</f>
        <v>10743.9172</v>
      </c>
      <c r="H124" s="384">
        <f t="shared" si="7"/>
        <v>40684.082800000004</v>
      </c>
      <c r="I124" s="385">
        <f>I125+I130+I133</f>
        <v>16442.157199999998</v>
      </c>
      <c r="J124" s="119"/>
      <c r="K124" s="129"/>
      <c r="L124" s="158"/>
      <c r="M124" s="158"/>
    </row>
    <row r="125" spans="2:13" ht="15.75" customHeight="1" x14ac:dyDescent="0.3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1695.0793999999999</v>
      </c>
      <c r="G125" s="387">
        <f>G126+G127+G129+G128</f>
        <v>9299.8064999999988</v>
      </c>
      <c r="H125" s="387">
        <f t="shared" si="7"/>
        <v>28950.193500000001</v>
      </c>
      <c r="I125" s="388">
        <f>I126+I127+I128+I129</f>
        <v>14521.1068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4" t="s">
        <v>22</v>
      </c>
      <c r="D126" s="389">
        <v>10943</v>
      </c>
      <c r="E126" s="249">
        <v>12070</v>
      </c>
      <c r="F126" s="390">
        <v>390.37029999999999</v>
      </c>
      <c r="G126" s="390">
        <v>1845.0484999999999</v>
      </c>
      <c r="H126" s="390">
        <f t="shared" si="7"/>
        <v>10224.951499999999</v>
      </c>
      <c r="I126" s="391">
        <v>2237.2800999999999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4" t="s">
        <v>23</v>
      </c>
      <c r="D127" s="389">
        <v>10198</v>
      </c>
      <c r="E127" s="249">
        <v>10860</v>
      </c>
      <c r="F127" s="390">
        <v>539.51409999999998</v>
      </c>
      <c r="G127" s="390">
        <v>3003.0007000000001</v>
      </c>
      <c r="H127" s="390">
        <f t="shared" ref="H127:H135" si="8">E127-G127</f>
        <v>7856.9992999999995</v>
      </c>
      <c r="I127" s="391">
        <v>4302.0801000000001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4" t="s">
        <v>24</v>
      </c>
      <c r="D128" s="389">
        <v>9687</v>
      </c>
      <c r="E128" s="249">
        <v>9306</v>
      </c>
      <c r="F128" s="390">
        <v>331.6687</v>
      </c>
      <c r="G128" s="390">
        <v>2594.8471</v>
      </c>
      <c r="H128" s="390">
        <f t="shared" ref="H128:H134" si="9">E128-G128</f>
        <v>6711.1529</v>
      </c>
      <c r="I128" s="391">
        <v>4669.4817000000003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4" t="s">
        <v>25</v>
      </c>
      <c r="D129" s="389">
        <v>7406</v>
      </c>
      <c r="E129" s="249">
        <v>6014</v>
      </c>
      <c r="F129" s="390">
        <v>433.52629999999999</v>
      </c>
      <c r="G129" s="390">
        <v>1856.9102</v>
      </c>
      <c r="H129" s="390">
        <f t="shared" si="9"/>
        <v>4157.0897999999997</v>
      </c>
      <c r="I129" s="391">
        <v>3312.2649000000001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0.09</v>
      </c>
      <c r="G130" s="393">
        <v>142.93700000000001</v>
      </c>
      <c r="H130" s="393">
        <f t="shared" si="9"/>
        <v>5927.0630000000001</v>
      </c>
      <c r="I130" s="394">
        <v>433.67110000000002</v>
      </c>
      <c r="J130" s="39"/>
      <c r="K130" s="129"/>
      <c r="L130" s="158"/>
      <c r="M130" s="158"/>
    </row>
    <row r="131" spans="2:13" ht="14.1" customHeight="1" x14ac:dyDescent="0.3">
      <c r="B131" s="9"/>
      <c r="C131" s="274" t="s">
        <v>43</v>
      </c>
      <c r="D131" s="389">
        <v>4986</v>
      </c>
      <c r="E131" s="305">
        <v>5570</v>
      </c>
      <c r="F131" s="395"/>
      <c r="G131" s="395">
        <v>142.4144</v>
      </c>
      <c r="H131" s="395">
        <f t="shared" si="9"/>
        <v>5427.5856000000003</v>
      </c>
      <c r="I131" s="396">
        <v>424.03550000000001</v>
      </c>
      <c r="J131" s="119"/>
      <c r="K131" s="129"/>
      <c r="L131" s="158"/>
      <c r="M131" s="158"/>
    </row>
    <row r="132" spans="2:13" ht="14.1" customHeight="1" x14ac:dyDescent="0.3">
      <c r="B132" s="20"/>
      <c r="C132" s="274" t="s">
        <v>44</v>
      </c>
      <c r="D132" s="389">
        <v>500</v>
      </c>
      <c r="E132" s="305">
        <v>500</v>
      </c>
      <c r="F132" s="395">
        <f>F130-F131</f>
        <v>0.09</v>
      </c>
      <c r="G132" s="395">
        <f>G130-G131</f>
        <v>0.52260000000001128</v>
      </c>
      <c r="H132" s="395">
        <f t="shared" si="9"/>
        <v>499.47739999999999</v>
      </c>
      <c r="I132" s="396">
        <f>I130-I131</f>
        <v>9.6356000000000108</v>
      </c>
      <c r="J132" s="39"/>
      <c r="K132" s="129"/>
      <c r="L132" s="158"/>
      <c r="M132" s="158"/>
    </row>
    <row r="133" spans="2:13" ht="15" thickBot="1" x14ac:dyDescent="0.35">
      <c r="B133" s="9"/>
      <c r="C133" s="276" t="s">
        <v>63</v>
      </c>
      <c r="D133" s="397">
        <v>6982</v>
      </c>
      <c r="E133" s="266">
        <v>7108</v>
      </c>
      <c r="F133" s="398">
        <v>215.66990000000001</v>
      </c>
      <c r="G133" s="398">
        <v>1301.1737000000001</v>
      </c>
      <c r="H133" s="398">
        <f t="shared" si="9"/>
        <v>5806.8262999999997</v>
      </c>
      <c r="I133" s="399">
        <v>1487.3793000000001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77" t="s">
        <v>13</v>
      </c>
      <c r="D134" s="231">
        <v>132</v>
      </c>
      <c r="E134" s="373">
        <v>132</v>
      </c>
      <c r="F134" s="373">
        <v>1.6889000000000001</v>
      </c>
      <c r="G134" s="373">
        <v>3.5388999999999999</v>
      </c>
      <c r="H134" s="373">
        <f t="shared" si="9"/>
        <v>128.46109999999999</v>
      </c>
      <c r="I134" s="400">
        <v>2.1836000000000002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2" t="s">
        <v>71</v>
      </c>
      <c r="D135" s="401">
        <v>2000</v>
      </c>
      <c r="E135" s="306">
        <v>2000</v>
      </c>
      <c r="F135" s="309">
        <v>3.1861000000000002</v>
      </c>
      <c r="G135" s="309">
        <v>2000</v>
      </c>
      <c r="H135" s="309">
        <f t="shared" si="8"/>
        <v>0</v>
      </c>
      <c r="I135" s="311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403"/>
      <c r="E137" s="229"/>
      <c r="F137" s="243"/>
      <c r="G137" s="243">
        <v>5</v>
      </c>
      <c r="H137" s="243">
        <f>E137-G137</f>
        <v>-5</v>
      </c>
      <c r="I137" s="307">
        <v>9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4046.8046999999997</v>
      </c>
      <c r="G138" s="203">
        <f>G119+G123+G124+G134+G135+G136+G137</f>
        <v>19515.329099999999</v>
      </c>
      <c r="H138" s="203">
        <f>E138-G138</f>
        <v>115704.6709</v>
      </c>
      <c r="I138" s="211">
        <f>I119+I123+I124+I134+I135+I136+I137</f>
        <v>22947.990099999999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113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32" t="s">
        <v>2</v>
      </c>
      <c r="D148" s="433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47.4" thickBot="1" x14ac:dyDescent="0.35">
      <c r="B157" s="120"/>
      <c r="C157" s="107" t="s">
        <v>19</v>
      </c>
      <c r="D157" s="114" t="s">
        <v>20</v>
      </c>
      <c r="E157" s="70" t="str">
        <f>F20</f>
        <v>LANDET KVANTUM UKE 8</v>
      </c>
      <c r="F157" s="70" t="str">
        <f>G20</f>
        <v>LANDET KVANTUM T.O.M UKE 8</v>
      </c>
      <c r="G157" s="70" t="str">
        <f>I20</f>
        <v>RESTKVOTER</v>
      </c>
      <c r="H157" s="93" t="str">
        <f>J20</f>
        <v>LANDET KVANTUM T.O.M. UKE 8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10.313000000000001</v>
      </c>
      <c r="F158" s="185">
        <v>177.5462</v>
      </c>
      <c r="G158" s="185">
        <f>D158-F158</f>
        <v>17299.453799999999</v>
      </c>
      <c r="H158" s="223">
        <v>205.4084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>
        <v>4.1000000000000002E-2</v>
      </c>
      <c r="F159" s="185">
        <v>4.3999999999999997E-2</v>
      </c>
      <c r="G159" s="185">
        <f>D159-F159</f>
        <v>99.956000000000003</v>
      </c>
      <c r="H159" s="223">
        <v>0.71099999999999997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10.354000000000001</v>
      </c>
      <c r="F161" s="187">
        <f>SUM(F158:F160)</f>
        <v>177.59020000000001</v>
      </c>
      <c r="G161" s="187">
        <f>D161-F161</f>
        <v>17422.409800000001</v>
      </c>
      <c r="H161" s="210">
        <f>SUM(H158:H160)</f>
        <v>206.11940000000001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37" t="s">
        <v>1</v>
      </c>
      <c r="C164" s="438"/>
      <c r="D164" s="438"/>
      <c r="E164" s="438"/>
      <c r="F164" s="438"/>
      <c r="G164" s="438"/>
      <c r="H164" s="438"/>
      <c r="I164" s="438"/>
      <c r="J164" s="438"/>
      <c r="K164" s="439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32" t="s">
        <v>2</v>
      </c>
      <c r="D166" s="433"/>
      <c r="E166" s="432" t="s">
        <v>56</v>
      </c>
      <c r="F166" s="433"/>
      <c r="G166" s="432" t="s">
        <v>57</v>
      </c>
      <c r="H166" s="433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34" t="s">
        <v>8</v>
      </c>
      <c r="C175" s="435"/>
      <c r="D175" s="435"/>
      <c r="E175" s="435"/>
      <c r="F175" s="435"/>
      <c r="G175" s="435"/>
      <c r="H175" s="435"/>
      <c r="I175" s="435"/>
      <c r="J175" s="435"/>
      <c r="K175" s="436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43" t="s">
        <v>103</v>
      </c>
      <c r="F177" s="227" t="str">
        <f>F20</f>
        <v>LANDET KVANTUM UKE 8</v>
      </c>
      <c r="G177" s="70" t="str">
        <f>G20</f>
        <v>LANDET KVANTUM T.O.M UKE 8</v>
      </c>
      <c r="H177" s="70" t="str">
        <f>I20</f>
        <v>RESTKVOTER</v>
      </c>
      <c r="I177" s="93" t="str">
        <f>J20</f>
        <v>LANDET KVANTUM T.O.M. UKE 8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1618.0269999999998</v>
      </c>
      <c r="G178" s="316">
        <f t="shared" si="10"/>
        <v>4769.3679000000011</v>
      </c>
      <c r="H178" s="316">
        <f t="shared" si="10"/>
        <v>35110.632100000003</v>
      </c>
      <c r="I178" s="321">
        <f t="shared" si="10"/>
        <v>1965.4935</v>
      </c>
      <c r="J178" s="81"/>
      <c r="K178" s="58"/>
      <c r="L178" s="194"/>
      <c r="M178" s="194"/>
    </row>
    <row r="179" spans="1:13" ht="14.1" customHeight="1" x14ac:dyDescent="0.3">
      <c r="B179" s="50"/>
      <c r="C179" s="303" t="s">
        <v>12</v>
      </c>
      <c r="D179" s="297">
        <v>24096</v>
      </c>
      <c r="E179" s="314">
        <v>25535</v>
      </c>
      <c r="F179" s="314">
        <v>1563.5547999999999</v>
      </c>
      <c r="G179" s="314">
        <v>4155.5114000000003</v>
      </c>
      <c r="H179" s="314">
        <f>E179-G179</f>
        <v>21379.488600000001</v>
      </c>
      <c r="I179" s="319">
        <v>1374.6922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7">
        <v>6272</v>
      </c>
      <c r="E180" s="314">
        <v>6646</v>
      </c>
      <c r="F180" s="314">
        <v>43.2</v>
      </c>
      <c r="G180" s="314">
        <v>325.8383</v>
      </c>
      <c r="H180" s="314">
        <f t="shared" ref="H180:H182" si="11">E180-G180</f>
        <v>6320.1616999999997</v>
      </c>
      <c r="I180" s="319"/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7">
        <v>1758</v>
      </c>
      <c r="E181" s="314">
        <v>1794</v>
      </c>
      <c r="F181" s="314">
        <v>10.7502</v>
      </c>
      <c r="G181" s="314">
        <v>282.19560000000001</v>
      </c>
      <c r="H181" s="314">
        <f t="shared" si="11"/>
        <v>1511.8044</v>
      </c>
      <c r="I181" s="319">
        <v>575.2559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49</v>
      </c>
      <c r="D182" s="297">
        <v>5883</v>
      </c>
      <c r="E182" s="314">
        <v>5905</v>
      </c>
      <c r="F182" s="314">
        <v>0.52200000000000002</v>
      </c>
      <c r="G182" s="314">
        <v>5.8226000000000004</v>
      </c>
      <c r="H182" s="314">
        <f t="shared" si="11"/>
        <v>5899.1773999999996</v>
      </c>
      <c r="I182" s="319">
        <v>15.545400000000001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0" t="s">
        <v>41</v>
      </c>
      <c r="D183" s="233">
        <v>5500</v>
      </c>
      <c r="E183" s="315">
        <v>5500</v>
      </c>
      <c r="F183" s="315"/>
      <c r="G183" s="315">
        <v>33.130000000000003</v>
      </c>
      <c r="H183" s="315">
        <f>E183-G183</f>
        <v>5466.87</v>
      </c>
      <c r="I183" s="320">
        <v>43.55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6">
        <v>8000</v>
      </c>
      <c r="F184" s="316">
        <f>F185+F186</f>
        <v>596.06820000000005</v>
      </c>
      <c r="G184" s="316">
        <f>G185+G186</f>
        <v>2367.4692</v>
      </c>
      <c r="H184" s="316">
        <f>E184-G184</f>
        <v>5632.5308000000005</v>
      </c>
      <c r="I184" s="321">
        <f>I185+I186</f>
        <v>345.18700000000001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7"/>
      <c r="E185" s="314"/>
      <c r="F185" s="314">
        <v>558.86360000000002</v>
      </c>
      <c r="G185" s="314">
        <v>1135.8226999999999</v>
      </c>
      <c r="H185" s="314"/>
      <c r="I185" s="319">
        <v>0.37809999999999999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7"/>
      <c r="F186" s="317">
        <v>37.204599999999999</v>
      </c>
      <c r="G186" s="317">
        <v>1231.6465000000001</v>
      </c>
      <c r="H186" s="317"/>
      <c r="I186" s="322">
        <v>344.80889999999999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8">
        <v>10</v>
      </c>
      <c r="E187" s="318">
        <v>10</v>
      </c>
      <c r="F187" s="318"/>
      <c r="G187" s="318">
        <v>0.2336</v>
      </c>
      <c r="H187" s="318">
        <f>E187-G187</f>
        <v>9.7664000000000009</v>
      </c>
      <c r="I187" s="323">
        <v>0.2838</v>
      </c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5"/>
      <c r="F188" s="315">
        <v>0.53239999999999998</v>
      </c>
      <c r="G188" s="315">
        <v>4.2039</v>
      </c>
      <c r="H188" s="315">
        <f>D188-G188</f>
        <v>-4.2039</v>
      </c>
      <c r="I188" s="320">
        <v>15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2214.6275999999998</v>
      </c>
      <c r="G189" s="203">
        <f>G178+G183+G184+G187+G188</f>
        <v>7174.4046000000017</v>
      </c>
      <c r="H189" s="203">
        <f>H178+H183+H184+H187+H188</f>
        <v>46215.595400000006</v>
      </c>
      <c r="I189" s="200">
        <f>I178+I183+I184+I187+I188</f>
        <v>2369.5143000000003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406" t="s">
        <v>107</v>
      </c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37" t="s">
        <v>1</v>
      </c>
      <c r="C194" s="438"/>
      <c r="D194" s="438"/>
      <c r="E194" s="438"/>
      <c r="F194" s="438"/>
      <c r="G194" s="438"/>
      <c r="H194" s="438"/>
      <c r="I194" s="438"/>
      <c r="J194" s="438"/>
      <c r="K194" s="439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32" t="s">
        <v>2</v>
      </c>
      <c r="D196" s="433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8" t="s">
        <v>104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34" t="s">
        <v>8</v>
      </c>
      <c r="C204" s="435"/>
      <c r="D204" s="435"/>
      <c r="E204" s="435"/>
      <c r="F204" s="435"/>
      <c r="G204" s="435"/>
      <c r="H204" s="435"/>
      <c r="I204" s="435"/>
      <c r="J204" s="435"/>
      <c r="K204" s="436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8</v>
      </c>
      <c r="F206" s="70" t="str">
        <f>G20</f>
        <v>LANDET KVANTUM T.O.M UKE 8</v>
      </c>
      <c r="G206" s="70" t="str">
        <f>I20</f>
        <v>RESTKVOTER</v>
      </c>
      <c r="H206" s="93" t="str">
        <f>J20</f>
        <v>LANDET KVANTUM T.O.M. UKE 8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9.9181000000000008</v>
      </c>
      <c r="F207" s="185">
        <v>101.7591</v>
      </c>
      <c r="G207" s="185"/>
      <c r="H207" s="223">
        <v>217.3947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108.9753</v>
      </c>
      <c r="F208" s="185">
        <v>742.21759999999995</v>
      </c>
      <c r="G208" s="185"/>
      <c r="H208" s="223">
        <v>285.52719999999999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/>
      <c r="F209" s="186">
        <v>7.3099999999999998E-2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>
        <v>0.2898</v>
      </c>
      <c r="F210" s="186">
        <v>1.1833</v>
      </c>
      <c r="G210" s="186"/>
      <c r="H210" s="224">
        <v>3.0599999999999999E-2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119.1832</v>
      </c>
      <c r="F211" s="187">
        <f>SUM(F207:F210)</f>
        <v>845.23309999999992</v>
      </c>
      <c r="G211" s="187">
        <f>D211-F211</f>
        <v>5439.7669000000005</v>
      </c>
      <c r="H211" s="210">
        <f>H207+H208+H209+H210</f>
        <v>502.95249999999999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8
&amp;"-,Normal"&amp;11(iht. motatte landings- og sluttsedler fra fiskesalgslagene; alle tallstørrelser i hele tonn)&amp;R28.02.2017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UKE_8_2017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2017-02-20T09:39:13Z</cp:lastPrinted>
  <dcterms:created xsi:type="dcterms:W3CDTF">2011-07-06T12:13:20Z</dcterms:created>
  <dcterms:modified xsi:type="dcterms:W3CDTF">2017-03-07T10:11:13Z</dcterms:modified>
</cp:coreProperties>
</file>