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UKE 43\"/>
    </mc:Choice>
  </mc:AlternateContent>
  <bookViews>
    <workbookView xWindow="0" yWindow="0" windowWidth="28800" windowHeight="14820" tabRatio="413"/>
  </bookViews>
  <sheets>
    <sheet name="UKE_43_2017" sheetId="1" r:id="rId1"/>
  </sheets>
  <definedNames>
    <definedName name="Z_14D440E4_F18A_4F78_9989_38C1B133222D_.wvu.Cols" localSheetId="0" hidden="1">UKE_43_2017!#REF!</definedName>
    <definedName name="Z_14D440E4_F18A_4F78_9989_38C1B133222D_.wvu.PrintArea" localSheetId="0" hidden="1">UKE_43_2017!$B$1:$M$214</definedName>
    <definedName name="Z_14D440E4_F18A_4F78_9989_38C1B133222D_.wvu.Rows" localSheetId="0" hidden="1">UKE_43_2017!$326:$1048576,UKE_43_2017!$215:$325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132" i="1" l="1"/>
  <c r="F25" i="1" l="1"/>
  <c r="F125" i="1" l="1"/>
  <c r="F124" i="1" s="1"/>
  <c r="J32" i="1" l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E125" i="1"/>
  <c r="E124" i="1" s="1"/>
  <c r="D125" i="1"/>
  <c r="D124" i="1" s="1"/>
  <c r="G119" i="1"/>
  <c r="H119" i="1" s="1"/>
  <c r="F119" i="1"/>
  <c r="F138" i="1" s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G124" i="1" l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<sst xmlns="http://schemas.openxmlformats.org/spreadsheetml/2006/main" count="227" uniqueCount="117">
  <si>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</si>
  <si>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</si>
  <si>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</si>
  <si>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</si>
  <si>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</si>
  <si>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</si>
  <si>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</si>
  <si>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</si>
  <si>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</si>
  <si>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</si>
  <si>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</si>
  <si>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</si>
  <si>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</si>
  <si>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</si>
  <si>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</si>
  <si>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</si>
  <si>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</si>
  <si>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</si>
  <si>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</si>
  <si>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</si>
  <si>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</si>
  <si>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</si>
  <si>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</si>
  <si>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</si>
  <si>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</si>
  <si>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</si>
  <si>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</si>
  <si>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</si>
  <si>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</si>
  <si>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</si>
  <si>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</si>
  <si>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</si>
  <si>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</si>
  <si>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</si>
  <si>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</si>
  <si>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</si>
  <si>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</si>
  <si>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</si>
  <si>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</si>
  <si>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</si>
  <si>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</si>
  <si>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</si>
  <si>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</si>
  <si>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</si>
  <si>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</si>
  <si>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</si>
  <si>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</si>
  <si>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</si>
  <si>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</si>
  <si>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</si>
  <si>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</si>
  <si>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</si>
  <si>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</si>
  <si>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</si>
  <si>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</si>
  <si>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</si>
  <si>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</si>
  <si>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</si>
  <si>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</si>
  <si>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</si>
  <si>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</si>
  <si>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</si>
  <si>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</si>
  <si>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</si>
  <si>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</si>
  <si>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</si>
  <si>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</si>
  <si>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</si>
  <si>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</si>
  <si>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</si>
  <si>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</si>
  <si>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</si>
  <si>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</si>
  <si>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</si>
  <si>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</si>
  <si>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</si>
  <si>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</si>
  <si>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</si>
  <si>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</si>
  <si>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</si>
  <si>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</si>
  <si>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</si>
  <si>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</si>
  <si>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</si>
  <si>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</si>
  <si>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</si>
  <si>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</si>
  <si>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</si>
  <si>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</si>
  <si>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</si>
  <si>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</si>
  <si>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</si>
  <si>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</si>
  <si>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</si>
  <si>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</si>
  <si>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</si>
  <si>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</si>
  <si>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</si>
  <si>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</si>
  <si>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</si>
  <si>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</si>
  <si>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</si>
  <si>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</si>
  <si>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</si>
  <si>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</si>
  <si>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</si>
  <si>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</si>
  <si>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</si>
  <si>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</si>
  <si>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</si>
  <si>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</si>
  <si>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</si>
  <si>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LANDET KVANTUM UKE 43</t>
  </si>
  <si>
    <t>LANDET KVANTUM T.O.M UKE 43</t>
  </si>
  <si>
    <t>LANDET KVANTUM T.O.M. UKE 43 2016</t>
  </si>
  <si>
    <r>
      <t xml:space="preserve">3 </t>
    </r>
    <r>
      <rPr>
        <sz val="9"/>
        <color theme="1"/>
        <rFont val="Calibri"/>
        <family val="2"/>
      </rPr>
      <t>Registrert rekreasjonsfiske utgjør 1 073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</si>
  <si>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424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</si>
</sst>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9" zoomScaleNormal="115" workbookViewId="0">
      <selection activeCell="G38" sqref="G38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15" t="s">
        <v>88</v>
      </c>
      <c r="C2" s="416"/>
      <c r="D2" s="416"/>
      <c r="E2" s="416"/>
      <c r="F2" s="416"/>
      <c r="G2" s="416"/>
      <c r="H2" s="416"/>
      <c r="I2" s="416"/>
      <c r="J2" s="416"/>
      <c r="K2" s="417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8"/>
      <c r="C7" s="419"/>
      <c r="D7" s="419"/>
      <c r="E7" s="419"/>
      <c r="F7" s="419"/>
      <c r="G7" s="419"/>
      <c r="H7" s="419"/>
      <c r="I7" s="419"/>
      <c r="J7" s="419"/>
      <c r="K7" s="420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112</v>
      </c>
      <c r="G20" s="337" t="s">
        <v>113</v>
      </c>
      <c r="H20" s="337" t="s">
        <v>84</v>
      </c>
      <c r="I20" s="337" t="s">
        <v>72</v>
      </c>
      <c r="J20" s="338" t="s">
        <v>114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2000.4378000000002</v>
      </c>
      <c r="G21" s="339">
        <f>G22+G23</f>
        <v>95528.181100000002</v>
      </c>
      <c r="H21" s="339"/>
      <c r="I21" s="339">
        <f>I23+I22</f>
        <v>35380.818899999998</v>
      </c>
      <c r="J21" s="340">
        <f>J23+J22</f>
        <v>100297.5628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130159</v>
      </c>
      <c r="F22" s="341">
        <v>1994.6583000000001</v>
      </c>
      <c r="G22" s="341">
        <v>94945.837</v>
      </c>
      <c r="H22" s="341"/>
      <c r="I22" s="341">
        <f>E22-G22</f>
        <v>35213.163</v>
      </c>
      <c r="J22" s="342">
        <v>99263.476899999994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>
        <v>5.7794999999999996</v>
      </c>
      <c r="G23" s="343">
        <v>582.34410000000003</v>
      </c>
      <c r="H23" s="343"/>
      <c r="I23" s="341">
        <f>E23-G23</f>
        <v>167.65589999999997</v>
      </c>
      <c r="J23" s="342">
        <v>1034.0859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1368.2047</v>
      </c>
      <c r="G24" s="339">
        <f>G25+G31+G32</f>
        <v>250029.72635000001</v>
      </c>
      <c r="H24" s="339"/>
      <c r="I24" s="339">
        <f>I25+I31+I32</f>
        <v>18900.273649999996</v>
      </c>
      <c r="J24" s="340">
        <f>J25+J31+J32</f>
        <v>240283.59955000001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1075.5047</v>
      </c>
      <c r="G25" s="345">
        <f>G26+G27+G28+G29</f>
        <v>199792.84135</v>
      </c>
      <c r="H25" s="345"/>
      <c r="I25" s="345">
        <f>I26+I27+I28+I29+I30</f>
        <v>12368.158649999998</v>
      </c>
      <c r="J25" s="346">
        <f>J26+J27+J28+J29+J30</f>
        <v>188525.50815000001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296.98860000000002</v>
      </c>
      <c r="G26" s="347">
        <v>50232.0095</v>
      </c>
      <c r="H26" s="347">
        <v>2368</v>
      </c>
      <c r="I26" s="347">
        <f>E26-G26+H26</f>
        <v>5196.9904999999999</v>
      </c>
      <c r="J26" s="348">
        <v>48781.4107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507.21089999999998</v>
      </c>
      <c r="G27" s="347">
        <v>53597.124900000003</v>
      </c>
      <c r="H27" s="347">
        <v>3053</v>
      </c>
      <c r="I27" s="347">
        <f>E27-G27+H27</f>
        <v>1942.8750999999975</v>
      </c>
      <c r="J27" s="348">
        <v>50822.330300000001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55564</v>
      </c>
      <c r="F28" s="347">
        <v>180.85669999999999</v>
      </c>
      <c r="G28" s="347">
        <v>58478.8315</v>
      </c>
      <c r="H28" s="347">
        <v>4224</v>
      </c>
      <c r="I28" s="347">
        <f>E28-G28+H28</f>
        <v>1309.1684999999998</v>
      </c>
      <c r="J28" s="348">
        <v>51896.642050000002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33849</v>
      </c>
      <c r="F29" s="347">
        <v>90.448499999999996</v>
      </c>
      <c r="G29" s="347">
        <v>37484.87545</v>
      </c>
      <c r="H29" s="347">
        <v>2654</v>
      </c>
      <c r="I29" s="347">
        <f>E29-G29+H29</f>
        <v>-981.87544999999955</v>
      </c>
      <c r="J29" s="348">
        <v>37025.125099999997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>
        <v>846</v>
      </c>
      <c r="G30" s="347">
        <f>SUM(H26:H29)</f>
        <v>12299</v>
      </c>
      <c r="H30" s="347"/>
      <c r="I30" s="347">
        <f>E30-G30</f>
        <v>4901</v>
      </c>
      <c r="J30" s="346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34484</v>
      </c>
      <c r="F31" s="345">
        <v>210.351</v>
      </c>
      <c r="G31" s="345">
        <v>23655.693500000001</v>
      </c>
      <c r="H31" s="347"/>
      <c r="I31" s="345">
        <f t="shared" ref="I31" si="0">E31-G31</f>
        <v>10828.306499999999</v>
      </c>
      <c r="J31" s="346">
        <v>21188.805199999999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82.349000000000004</v>
      </c>
      <c r="G32" s="345">
        <f>G33</f>
        <v>26581.191500000001</v>
      </c>
      <c r="H32" s="347"/>
      <c r="I32" s="345">
        <f>I33+I34</f>
        <v>-4296.1915000000008</v>
      </c>
      <c r="J32" s="346">
        <f>J33</f>
        <v>30569.286199999999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20185</v>
      </c>
      <c r="F33" s="347">
        <f>87.349-F37</f>
        <v>82.349000000000004</v>
      </c>
      <c r="G33" s="347">
        <f>30090.1915- G37</f>
        <v>26581.191500000001</v>
      </c>
      <c r="H33" s="347">
        <v>1120</v>
      </c>
      <c r="I33" s="347">
        <f>E33-G33+H33</f>
        <v>-5276.1915000000008</v>
      </c>
      <c r="J33" s="348">
        <v>30569.286199999999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>
        <v>73</v>
      </c>
      <c r="G34" s="350">
        <f>H33</f>
        <v>1120</v>
      </c>
      <c r="H34" s="350"/>
      <c r="I34" s="350">
        <f>E34-G34</f>
        <v>980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97">
        <v>4000</v>
      </c>
      <c r="E35" s="352">
        <v>4000</v>
      </c>
      <c r="F35" s="352"/>
      <c r="G35" s="352">
        <v>2841.59645</v>
      </c>
      <c r="H35" s="352"/>
      <c r="I35" s="381">
        <f>E35-G35</f>
        <v>1158.40355</v>
      </c>
      <c r="J35" s="382">
        <v>3294.3890500000002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52">
        <v>6.0716999999999999</v>
      </c>
      <c r="G36" s="352">
        <v>416.41579999999999</v>
      </c>
      <c r="H36" s="327"/>
      <c r="I36" s="381">
        <f>E36-G36</f>
        <v>270.58420000000001</v>
      </c>
      <c r="J36" s="413">
        <v>386.8295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>
        <v>5</v>
      </c>
      <c r="G37" s="327">
        <v>3509</v>
      </c>
      <c r="H37" s="380"/>
      <c r="I37" s="381">
        <f>E37-G37</f>
        <v>-509</v>
      </c>
      <c r="J37" s="413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3.8464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>
        <v>3</v>
      </c>
      <c r="G39" s="327">
        <v>40</v>
      </c>
      <c r="H39" s="327"/>
      <c r="I39" s="381">
        <f t="shared" si="1"/>
        <v>-40</v>
      </c>
      <c r="J39" s="413">
        <v>29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3386.5605999999998</v>
      </c>
      <c r="G40" s="199">
        <f>G21+G24+G35+G36+G37+G38+G39</f>
        <v>359364.91970000003</v>
      </c>
      <c r="H40" s="199">
        <f>H26+H27+H28+H29+H33</f>
        <v>13419</v>
      </c>
      <c r="I40" s="308">
        <f>I21+I24+I35+I36+I37+I38+I39</f>
        <v>55161.080299999994</v>
      </c>
      <c r="J40" s="200">
        <f>J21+J24+J35+J36+J37+J38+J39</f>
        <v>351291.38089999999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115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8" t="s">
        <v>1</v>
      </c>
      <c r="C47" s="419"/>
      <c r="D47" s="419"/>
      <c r="E47" s="419"/>
      <c r="F47" s="419"/>
      <c r="G47" s="419"/>
      <c r="H47" s="419"/>
      <c r="I47" s="419"/>
      <c r="J47" s="419"/>
      <c r="K47" s="420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38" t="s">
        <v>2</v>
      </c>
      <c r="D49" s="439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43</v>
      </c>
      <c r="F56" s="196" t="str">
        <f>G20</f>
        <v>LANDET KVANTUM T.O.M UKE 43</v>
      </c>
      <c r="G56" s="196" t="str">
        <f>I20</f>
        <v>RESTKVOTER</v>
      </c>
      <c r="H56" s="197" t="str">
        <f>J20</f>
        <v>LANDET KVANTUM T.O.M. UKE 43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3" t="s">
        <v>35</v>
      </c>
      <c r="D57" s="430"/>
      <c r="E57" s="400">
        <v>24.791899999999998</v>
      </c>
      <c r="F57" s="358">
        <v>2258.5877</v>
      </c>
      <c r="G57" s="435"/>
      <c r="H57" s="398">
        <v>1630.2511999999999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1"/>
      <c r="E58" s="385">
        <v>67.042500000000004</v>
      </c>
      <c r="F58" s="405">
        <v>1455.0472</v>
      </c>
      <c r="G58" s="436"/>
      <c r="H58" s="360">
        <v>1246.8444999999999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2"/>
      <c r="E59" s="401">
        <v>2.7351000000000001</v>
      </c>
      <c r="F59" s="407">
        <v>75.169899999999998</v>
      </c>
      <c r="G59" s="437"/>
      <c r="H59" s="307">
        <v>122.56019999999999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02">
        <f>SUM(E61:E63)</f>
        <v>17.160699999999999</v>
      </c>
      <c r="F60" s="358">
        <f>F61+F62+F63</f>
        <v>7633.75</v>
      </c>
      <c r="G60" s="405">
        <f>D60-F60</f>
        <v>-533.75</v>
      </c>
      <c r="H60" s="361">
        <f>H61+H62+H63</f>
        <v>7228.0180999999993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6">
        <v>0.95709999999999995</v>
      </c>
      <c r="F61" s="370">
        <v>3460.7615999999998</v>
      </c>
      <c r="G61" s="370"/>
      <c r="H61" s="371">
        <v>3171.8845999999999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6">
        <v>10.1884</v>
      </c>
      <c r="F62" s="370">
        <v>2883.6763000000001</v>
      </c>
      <c r="G62" s="370"/>
      <c r="H62" s="371">
        <v>2725.1244999999999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7">
        <v>6.0152000000000001</v>
      </c>
      <c r="F63" s="388">
        <v>1289.3121000000001</v>
      </c>
      <c r="G63" s="388"/>
      <c r="H63" s="399">
        <v>1331.009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04"/>
      <c r="F65" s="406">
        <v>62.343600000000002</v>
      </c>
      <c r="G65" s="406"/>
      <c r="H65" s="303">
        <v>0.93310000000000004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111.7302</v>
      </c>
      <c r="F66" s="203">
        <f>F57+F58+F59+F60+F64+F65</f>
        <v>11485.650600000001</v>
      </c>
      <c r="G66" s="203">
        <f>D66-F66</f>
        <v>739.34939999999915</v>
      </c>
      <c r="H66" s="211">
        <f>H57+H58+H59+H60+H64+H65</f>
        <v>10248.057999999999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8" t="s">
        <v>1</v>
      </c>
      <c r="C72" s="419"/>
      <c r="D72" s="419"/>
      <c r="E72" s="419"/>
      <c r="F72" s="419"/>
      <c r="G72" s="419"/>
      <c r="H72" s="419"/>
      <c r="I72" s="419"/>
      <c r="J72" s="419"/>
      <c r="K72" s="420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21" t="s">
        <v>2</v>
      </c>
      <c r="D74" s="422"/>
      <c r="E74" s="421" t="s">
        <v>20</v>
      </c>
      <c r="F74" s="426"/>
      <c r="G74" s="421" t="s">
        <v>21</v>
      </c>
      <c r="H74" s="422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34" t="s">
        <v>97</v>
      </c>
      <c r="D80" s="434"/>
      <c r="E80" s="434"/>
      <c r="F80" s="434"/>
      <c r="G80" s="434"/>
      <c r="H80" s="434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34"/>
      <c r="D81" s="434"/>
      <c r="E81" s="434"/>
      <c r="F81" s="434"/>
      <c r="G81" s="434"/>
      <c r="H81" s="434"/>
      <c r="I81" s="262"/>
      <c r="J81" s="262"/>
      <c r="K81" s="259"/>
      <c r="L81" s="262"/>
      <c r="M81" s="119"/>
    </row>
    <row r="82" spans="1:13" ht="14.1" customHeight="1" x14ac:dyDescent="0.3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43</v>
      </c>
      <c r="G84" s="196" t="str">
        <f>G20</f>
        <v>LANDET KVANTUM T.O.M UKE 43</v>
      </c>
      <c r="H84" s="196" t="str">
        <f>I20</f>
        <v>RESTKVOTER</v>
      </c>
      <c r="I84" s="197" t="str">
        <f>J20</f>
        <v>LANDET KVANTUM T.O.M. UKE 43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383.70350000000002</v>
      </c>
      <c r="G85" s="339">
        <f>G86+G87</f>
        <v>47320.986899999996</v>
      </c>
      <c r="H85" s="339">
        <f>H86+H87</f>
        <v>2022.0131000000006</v>
      </c>
      <c r="I85" s="340">
        <f>I86+I87</f>
        <v>40745.839099999997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48593</v>
      </c>
      <c r="F86" s="341">
        <v>381.92970000000003</v>
      </c>
      <c r="G86" s="341">
        <v>47058.043799999999</v>
      </c>
      <c r="H86" s="341">
        <f>E86-G86</f>
        <v>1534.9562000000005</v>
      </c>
      <c r="I86" s="342">
        <v>40450.6728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>
        <v>1.7738</v>
      </c>
      <c r="G87" s="343">
        <v>262.94310000000002</v>
      </c>
      <c r="H87" s="343">
        <f>E87-G87</f>
        <v>487.05689999999998</v>
      </c>
      <c r="I87" s="344">
        <v>295.16629999999998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772.62840000000006</v>
      </c>
      <c r="G88" s="339">
        <f t="shared" si="2"/>
        <v>47413.985100000005</v>
      </c>
      <c r="H88" s="339">
        <f>H89+H94+H95</f>
        <v>30969.014899999998</v>
      </c>
      <c r="I88" s="340">
        <f t="shared" si="2"/>
        <v>52979.364999999998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562.66120000000001</v>
      </c>
      <c r="G89" s="345">
        <f t="shared" si="3"/>
        <v>33609.593500000003</v>
      </c>
      <c r="H89" s="345">
        <f>H90+H91+H92+H93</f>
        <v>25340.406499999997</v>
      </c>
      <c r="I89" s="346">
        <f t="shared" si="3"/>
        <v>41638.2045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212.03210000000001</v>
      </c>
      <c r="G90" s="347">
        <v>6224.2885999999999</v>
      </c>
      <c r="H90" s="347">
        <f t="shared" ref="H90:H96" si="4">E90-G90</f>
        <v>11106.7114</v>
      </c>
      <c r="I90" s="348">
        <v>6861.5968000000003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215.92429999999999</v>
      </c>
      <c r="G91" s="347">
        <v>8659.3305</v>
      </c>
      <c r="H91" s="347">
        <f t="shared" si="4"/>
        <v>7493.6695</v>
      </c>
      <c r="I91" s="348">
        <v>10765.589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17575</v>
      </c>
      <c r="F92" s="347">
        <v>112.2359</v>
      </c>
      <c r="G92" s="347">
        <v>10762.877399999999</v>
      </c>
      <c r="H92" s="347">
        <f t="shared" si="4"/>
        <v>6812.1226000000006</v>
      </c>
      <c r="I92" s="348">
        <v>11794.063399999999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7891</v>
      </c>
      <c r="F93" s="347">
        <v>22.468900000000001</v>
      </c>
      <c r="G93" s="347">
        <v>7963.0969999999998</v>
      </c>
      <c r="H93" s="347">
        <f t="shared" si="4"/>
        <v>-72.096999999999753</v>
      </c>
      <c r="I93" s="348">
        <v>12216.9553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12992</v>
      </c>
      <c r="F94" s="345">
        <v>145.87299999999999</v>
      </c>
      <c r="G94" s="345">
        <v>11848.141</v>
      </c>
      <c r="H94" s="345">
        <f t="shared" si="4"/>
        <v>1143.8590000000004</v>
      </c>
      <c r="I94" s="346">
        <v>8820.1232999999993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6441</v>
      </c>
      <c r="F95" s="356">
        <v>64.094200000000001</v>
      </c>
      <c r="G95" s="356">
        <v>1956.2506000000001</v>
      </c>
      <c r="H95" s="356">
        <f t="shared" si="4"/>
        <v>4484.7493999999997</v>
      </c>
      <c r="I95" s="357">
        <v>2521.0372000000002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12">
        <v>309</v>
      </c>
      <c r="E96" s="352">
        <v>309</v>
      </c>
      <c r="F96" s="352">
        <v>0.2029</v>
      </c>
      <c r="G96" s="352">
        <v>25.883500000000002</v>
      </c>
      <c r="H96" s="352">
        <f t="shared" si="4"/>
        <v>283.11649999999997</v>
      </c>
      <c r="I96" s="353">
        <v>25.195499999999999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>
        <v>0.10920000000000001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160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1156.6440000000002</v>
      </c>
      <c r="G99" s="414">
        <f t="shared" si="6"/>
        <v>95134.855500000005</v>
      </c>
      <c r="H99" s="226">
        <f>H85+H88+H96+H97+H98</f>
        <v>33200.144499999995</v>
      </c>
      <c r="I99" s="200">
        <f>I85+I88+I96+I97+I98</f>
        <v>94210.399600000004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107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8" t="s">
        <v>1</v>
      </c>
      <c r="C107" s="419"/>
      <c r="D107" s="419"/>
      <c r="E107" s="419"/>
      <c r="F107" s="419"/>
      <c r="G107" s="419"/>
      <c r="H107" s="419"/>
      <c r="I107" s="419"/>
      <c r="J107" s="419"/>
      <c r="K107" s="420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103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43</v>
      </c>
      <c r="G118" s="196" t="str">
        <f>G20</f>
        <v>LANDET KVANTUM T.O.M UKE 43</v>
      </c>
      <c r="H118" s="196" t="str">
        <f>I20</f>
        <v>RESTKVOTER</v>
      </c>
      <c r="I118" s="197" t="str">
        <f>J20</f>
        <v>LANDET KVANTUM T.O.M. UKE 43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111</v>
      </c>
      <c r="D119" s="238">
        <f>D120+D121+D122</f>
        <v>48557</v>
      </c>
      <c r="E119" s="384">
        <f>E120+E121+E122</f>
        <v>49595</v>
      </c>
      <c r="F119" s="238">
        <f>F120+F121+F122</f>
        <v>1015.4798999999999</v>
      </c>
      <c r="G119" s="238">
        <f>G120+G121+G122</f>
        <v>37274.556299999997</v>
      </c>
      <c r="H119" s="358">
        <f>E119-G119</f>
        <v>12320.443700000003</v>
      </c>
      <c r="I119" s="361">
        <f>I120+I121+I122</f>
        <v>34406.806299999997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89">
        <v>39955</v>
      </c>
      <c r="F120" s="250">
        <v>971.44979999999998</v>
      </c>
      <c r="G120" s="250">
        <v>32966.708299999998</v>
      </c>
      <c r="H120" s="362">
        <f t="shared" ref="H120:H126" si="7">E120-G120</f>
        <v>6988.2917000000016</v>
      </c>
      <c r="I120" s="363">
        <v>29520.251899999999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89">
        <v>9140</v>
      </c>
      <c r="F121" s="250">
        <v>44.030099999999997</v>
      </c>
      <c r="G121" s="250">
        <v>4307.848</v>
      </c>
      <c r="H121" s="362">
        <f t="shared" si="7"/>
        <v>4832.152</v>
      </c>
      <c r="I121" s="363">
        <v>4886.5544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31815</v>
      </c>
      <c r="F123" s="301">
        <v>30.734999999999999</v>
      </c>
      <c r="G123" s="301">
        <v>31479.200000000001</v>
      </c>
      <c r="H123" s="304">
        <f t="shared" si="7"/>
        <v>335.79999999999927</v>
      </c>
      <c r="I123" s="306">
        <v>28435.23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756.99959999999999</v>
      </c>
      <c r="G124" s="231">
        <f>G133+G130+G125</f>
        <v>39344.157200000001</v>
      </c>
      <c r="H124" s="366">
        <f t="shared" si="7"/>
        <v>12083.842799999999</v>
      </c>
      <c r="I124" s="367">
        <f>I125+I130+I133</f>
        <v>43625.321999999993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110</v>
      </c>
      <c r="D125" s="394">
        <f>D126+D127+D128+D129</f>
        <v>38234</v>
      </c>
      <c r="E125" s="391">
        <f>E126+E127+E128+E129</f>
        <v>38250</v>
      </c>
      <c r="F125" s="394">
        <f>F126+F127+F128+F129</f>
        <v>599.1395</v>
      </c>
      <c r="G125" s="394">
        <f>G126+G127+G129+G128</f>
        <v>30217.970099999999</v>
      </c>
      <c r="H125" s="368">
        <f t="shared" si="7"/>
        <v>8032.0299000000014</v>
      </c>
      <c r="I125" s="369">
        <f>I126+I127+I128+I129</f>
        <v>33613.960099999997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12070</v>
      </c>
      <c r="F126" s="246">
        <v>133.05289999999999</v>
      </c>
      <c r="G126" s="246">
        <v>5666.0778</v>
      </c>
      <c r="H126" s="370">
        <f t="shared" si="7"/>
        <v>6403.9222</v>
      </c>
      <c r="I126" s="371">
        <v>6644.6405999999997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10860</v>
      </c>
      <c r="F127" s="246">
        <v>163.08600000000001</v>
      </c>
      <c r="G127" s="246">
        <v>7612.7749000000003</v>
      </c>
      <c r="H127" s="370">
        <f>E127-G127</f>
        <v>3247.2250999999997</v>
      </c>
      <c r="I127" s="371">
        <v>8146.1005999999998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9306</v>
      </c>
      <c r="F128" s="246">
        <v>176.16540000000001</v>
      </c>
      <c r="G128" s="246">
        <v>8494.6049000000003</v>
      </c>
      <c r="H128" s="370">
        <f t="shared" ref="H128:H134" si="8">E128-G128</f>
        <v>811.39509999999973</v>
      </c>
      <c r="I128" s="371">
        <v>9085.8579000000009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6014</v>
      </c>
      <c r="F129" s="246">
        <v>126.8352</v>
      </c>
      <c r="G129" s="246">
        <v>8444.5125000000007</v>
      </c>
      <c r="H129" s="370">
        <f t="shared" si="8"/>
        <v>-2430.5125000000007</v>
      </c>
      <c r="I129" s="371">
        <v>9737.3610000000008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0.55220000000000002</v>
      </c>
      <c r="G130" s="239">
        <v>3749.9803999999999</v>
      </c>
      <c r="H130" s="372">
        <f t="shared" si="8"/>
        <v>2320.0196000000001</v>
      </c>
      <c r="I130" s="373">
        <v>3909.0666000000001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235">
        <v>5570</v>
      </c>
      <c r="F131" s="246">
        <v>0.55220000000000002</v>
      </c>
      <c r="G131" s="246">
        <v>3687.2538</v>
      </c>
      <c r="H131" s="370">
        <f t="shared" si="8"/>
        <v>1882.7462</v>
      </c>
      <c r="I131" s="371">
        <v>3776.7939000000001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235">
        <v>500</v>
      </c>
      <c r="F132" s="246">
        <f>F130-F131</f>
        <v>0</v>
      </c>
      <c r="G132" s="246">
        <f>G130-G131</f>
        <v>62.726599999999962</v>
      </c>
      <c r="H132" s="370">
        <f t="shared" si="8"/>
        <v>437.27340000000004</v>
      </c>
      <c r="I132" s="371">
        <f>I130-I131</f>
        <v>132.27269999999999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3">
        <v>7108</v>
      </c>
      <c r="F133" s="263">
        <v>157.30789999999999</v>
      </c>
      <c r="G133" s="263">
        <v>5376.2066999999997</v>
      </c>
      <c r="H133" s="374">
        <f t="shared" si="8"/>
        <v>1731.7933000000003</v>
      </c>
      <c r="I133" s="375">
        <v>6102.2952999999998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231">
        <v>3.5999999999999997E-2</v>
      </c>
      <c r="G134" s="231">
        <v>5.6616</v>
      </c>
      <c r="H134" s="395">
        <f t="shared" si="8"/>
        <v>126.33840000000001</v>
      </c>
      <c r="I134" s="396">
        <v>102.32429999999999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76</v>
      </c>
      <c r="D135" s="302">
        <v>2000</v>
      </c>
      <c r="E135" s="305">
        <v>2000</v>
      </c>
      <c r="F135" s="302">
        <v>5.5042999999999997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1"/>
      <c r="G136" s="231">
        <v>220.52</v>
      </c>
      <c r="H136" s="236">
        <f>E136-G136</f>
        <v>29.47999999999999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29">
        <v>67</v>
      </c>
      <c r="G137" s="229">
        <v>499</v>
      </c>
      <c r="H137" s="240">
        <f>E137-G137</f>
        <v>-499</v>
      </c>
      <c r="I137" s="303">
        <v>439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1875.7548000000002</v>
      </c>
      <c r="G138" s="188">
        <f>G119+G123+G124+G134+G135+G136+G137</f>
        <v>110823.09510000001</v>
      </c>
      <c r="H138" s="203">
        <f>E138-G138</f>
        <v>24396.904899999994</v>
      </c>
      <c r="I138" s="200">
        <f>I119+I123+I124+I134+I135+I136+I137</f>
        <v>109178.90959999998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377" t="s">
        <v>109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124" t="s">
        <v>108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 t="s">
        <v>116</v>
      </c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38" t="s">
        <v>2</v>
      </c>
      <c r="D148" s="439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99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100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101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43</v>
      </c>
      <c r="F157" s="70" t="str">
        <f>G20</f>
        <v>LANDET KVANTUM T.O.M UKE 43</v>
      </c>
      <c r="G157" s="70" t="str">
        <f>I20</f>
        <v>RESTKVOTER</v>
      </c>
      <c r="H157" s="93" t="str">
        <f>J20</f>
        <v>LANDET KVANTUM T.O.M. UKE 43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366.64249999999998</v>
      </c>
      <c r="F158" s="185">
        <v>15734.201800000001</v>
      </c>
      <c r="G158" s="185">
        <f>D158-F158</f>
        <v>1742.7981999999993</v>
      </c>
      <c r="H158" s="223">
        <v>17207.905999999999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>
        <v>4.0000000000000001E-3</v>
      </c>
      <c r="F159" s="185">
        <v>9.4316999999999993</v>
      </c>
      <c r="G159" s="185">
        <f>D159-F159</f>
        <v>90.568299999999994</v>
      </c>
      <c r="H159" s="223">
        <v>19.627500000000001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366.6465</v>
      </c>
      <c r="F161" s="187">
        <f>SUM(F158:F160)</f>
        <v>15743.6335</v>
      </c>
      <c r="G161" s="187">
        <f>D161-F161</f>
        <v>1856.3665000000001</v>
      </c>
      <c r="H161" s="210">
        <f>SUM(H158:H160)</f>
        <v>17227.533499999998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43" t="s">
        <v>1</v>
      </c>
      <c r="C164" s="444"/>
      <c r="D164" s="444"/>
      <c r="E164" s="444"/>
      <c r="F164" s="444"/>
      <c r="G164" s="444"/>
      <c r="H164" s="444"/>
      <c r="I164" s="444"/>
      <c r="J164" s="444"/>
      <c r="K164" s="445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38" t="s">
        <v>2</v>
      </c>
      <c r="D166" s="439"/>
      <c r="E166" s="438" t="s">
        <v>56</v>
      </c>
      <c r="F166" s="439"/>
      <c r="G166" s="438" t="s">
        <v>57</v>
      </c>
      <c r="H166" s="439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40" t="s">
        <v>8</v>
      </c>
      <c r="C175" s="441"/>
      <c r="D175" s="441"/>
      <c r="E175" s="441"/>
      <c r="F175" s="441"/>
      <c r="G175" s="441"/>
      <c r="H175" s="441"/>
      <c r="I175" s="441"/>
      <c r="J175" s="441"/>
      <c r="K175" s="442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43</v>
      </c>
      <c r="G177" s="70" t="str">
        <f>G20</f>
        <v>LANDET KVANTUM T.O.M UKE 43</v>
      </c>
      <c r="H177" s="70" t="str">
        <f>I20</f>
        <v>RESTKVOTER</v>
      </c>
      <c r="I177" s="93" t="str">
        <f>J20</f>
        <v>LANDET KVANTUM T.O.M. UKE 43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271.75909999999999</v>
      </c>
      <c r="G178" s="232">
        <f t="shared" si="10"/>
        <v>40048.922100000003</v>
      </c>
      <c r="H178" s="312">
        <f t="shared" si="10"/>
        <v>-168.92210000000159</v>
      </c>
      <c r="I178" s="317">
        <f>I179+I180+I181+I182</f>
        <v>23171.372499999998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105</v>
      </c>
      <c r="D179" s="294">
        <v>24096</v>
      </c>
      <c r="E179" s="310">
        <v>25535</v>
      </c>
      <c r="F179" s="294"/>
      <c r="G179" s="294">
        <v>31578.957600000002</v>
      </c>
      <c r="H179" s="310">
        <f>E179-G179</f>
        <v>-6043.9576000000015</v>
      </c>
      <c r="I179" s="315">
        <v>14499.5362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294">
        <v>197.42009999999999</v>
      </c>
      <c r="G180" s="294">
        <v>2681.4458</v>
      </c>
      <c r="H180" s="310">
        <f t="shared" ref="H180:H182" si="11">E180-G180</f>
        <v>3964.5542</v>
      </c>
      <c r="I180" s="315">
        <v>1668.1731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294">
        <v>37.2042</v>
      </c>
      <c r="G181" s="294">
        <v>1778.4369999999999</v>
      </c>
      <c r="H181" s="310">
        <f t="shared" si="11"/>
        <v>15.563000000000102</v>
      </c>
      <c r="I181" s="315">
        <v>2684.1525999999999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08" t="s">
        <v>49</v>
      </c>
      <c r="D182" s="409">
        <v>5883</v>
      </c>
      <c r="E182" s="410">
        <v>5905</v>
      </c>
      <c r="F182" s="409">
        <v>37.134799999999998</v>
      </c>
      <c r="G182" s="409">
        <v>4010.0817000000002</v>
      </c>
      <c r="H182" s="410">
        <f t="shared" si="11"/>
        <v>1894.9182999999998</v>
      </c>
      <c r="I182" s="411">
        <v>4319.5105999999996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295">
        <v>0.16800000000000001</v>
      </c>
      <c r="G183" s="295">
        <v>2606.1986000000002</v>
      </c>
      <c r="H183" s="314">
        <f>E183-G183</f>
        <v>2893.8013999999998</v>
      </c>
      <c r="I183" s="319">
        <v>2303.306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232">
        <f>F185+F186</f>
        <v>39.778799999999997</v>
      </c>
      <c r="G184" s="232">
        <f>G185+G186</f>
        <v>4892.5945000000002</v>
      </c>
      <c r="H184" s="312">
        <f>E184-G184</f>
        <v>3107.4054999999998</v>
      </c>
      <c r="I184" s="317">
        <f>I185+I186</f>
        <v>3439.9206999999997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294"/>
      <c r="G185" s="294">
        <v>1687.1124</v>
      </c>
      <c r="H185" s="310"/>
      <c r="I185" s="315">
        <v>1121.1098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234">
        <v>39.778799999999997</v>
      </c>
      <c r="G186" s="234">
        <v>3205.4821000000002</v>
      </c>
      <c r="H186" s="313"/>
      <c r="I186" s="318">
        <v>2318.8108999999999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295">
        <v>3.5999999999999997E-2</v>
      </c>
      <c r="G187" s="295">
        <v>14.6121</v>
      </c>
      <c r="H187" s="314">
        <f>E187-G187</f>
        <v>-4.6120999999999999</v>
      </c>
      <c r="I187" s="319">
        <v>1.4419999999999999</v>
      </c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233">
        <v>1.3301000000000001</v>
      </c>
      <c r="G188" s="233">
        <v>59.102200000000003</v>
      </c>
      <c r="H188" s="311">
        <f>D188-G188</f>
        <v>-59.102200000000003</v>
      </c>
      <c r="I188" s="316">
        <v>85.893199999999993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313.072</v>
      </c>
      <c r="G189" s="188">
        <f>G178+G183+G184+G187+G188</f>
        <v>47621.429500000006</v>
      </c>
      <c r="H189" s="203">
        <f>H178+H183+H184+H187+H188</f>
        <v>5768.5704999999971</v>
      </c>
      <c r="I189" s="200">
        <f>I178+I183+I184+I187+I188</f>
        <v>29001.934399999995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7" t="s">
        <v>106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43" t="s">
        <v>1</v>
      </c>
      <c r="C194" s="444"/>
      <c r="D194" s="444"/>
      <c r="E194" s="444"/>
      <c r="F194" s="444"/>
      <c r="G194" s="444"/>
      <c r="H194" s="444"/>
      <c r="I194" s="444"/>
      <c r="J194" s="444"/>
      <c r="K194" s="445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38" t="s">
        <v>2</v>
      </c>
      <c r="D196" s="439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102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40" t="s">
        <v>8</v>
      </c>
      <c r="C204" s="441"/>
      <c r="D204" s="441"/>
      <c r="E204" s="441"/>
      <c r="F204" s="441"/>
      <c r="G204" s="441"/>
      <c r="H204" s="441"/>
      <c r="I204" s="441"/>
      <c r="J204" s="441"/>
      <c r="K204" s="442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43</v>
      </c>
      <c r="F206" s="70" t="str">
        <f>G20</f>
        <v>LANDET KVANTUM T.O.M UKE 43</v>
      </c>
      <c r="G206" s="70" t="str">
        <f>I20</f>
        <v>RESTKVOTER</v>
      </c>
      <c r="H206" s="93" t="str">
        <f>J20</f>
        <v>LANDET KVANTUM T.O.M. UKE 43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15.2128</v>
      </c>
      <c r="F207" s="185">
        <v>910.70100000000002</v>
      </c>
      <c r="G207" s="185"/>
      <c r="H207" s="223">
        <v>1221.1691000000001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56.447499999999998</v>
      </c>
      <c r="F208" s="185">
        <v>3913.6152000000002</v>
      </c>
      <c r="G208" s="185"/>
      <c r="H208" s="223">
        <v>3857.5929999999998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>
        <v>3.78E-2</v>
      </c>
      <c r="F209" s="186">
        <v>8.0523000000000007</v>
      </c>
      <c r="G209" s="186"/>
      <c r="H209" s="224">
        <v>0.1239</v>
      </c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11.314500000000001</v>
      </c>
      <c r="G210" s="186"/>
      <c r="H210" s="224">
        <v>25.318999999999999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71.698099999999997</v>
      </c>
      <c r="F211" s="187">
        <f>SUM(F207:F210)</f>
        <v>4843.6830000000009</v>
      </c>
      <c r="G211" s="187">
        <f>D211-F211</f>
        <v>1441.3169999999991</v>
      </c>
      <c r="H211" s="210">
        <f>H207+H208+H209+H210</f>
        <v>5104.2049999999999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43
&amp;"-,Normal"&amp;11(iht. motatte landings- og sluttsedler fra fiskesalgslagene; alle tallstørrelser i hele tonn)&amp;R31.10.2017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UKE_43_2017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2017-10-24T12:30:23Z</cp:lastPrinted>
  <dcterms:created xsi:type="dcterms:W3CDTF">2011-07-06T12:13:20Z</dcterms:created>
  <dcterms:modified xsi:type="dcterms:W3CDTF">2017-10-31T09:25:43Z</dcterms:modified>
</cp:coreProperties>
</file>