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5125" windowHeight="14100" tabRatio="413"/>
  </bookViews>
  <sheets>
    <sheet name="UKE_26_2019" sheetId="1" r:id="rId1"/>
  </sheets>
  <definedNames>
    <definedName name="Z_14D440E4_F18A_4F78_9989_38C1B133222D_.wvu.Cols" localSheetId="0" hidden="1">UKE_26_2019!#REF!</definedName>
    <definedName name="Z_14D440E4_F18A_4F78_9989_38C1B133222D_.wvu.PrintArea" localSheetId="0" hidden="1">UKE_26_2019!$B$1:$M$246</definedName>
    <definedName name="Z_14D440E4_F18A_4F78_9989_38C1B133222D_.wvu.Rows" localSheetId="0" hidden="1">UKE_26_2019!$358:$1048576,UKE_26_2019!$247:$357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1" i="1" l="1"/>
  <c r="G131" i="1"/>
  <c r="J32" i="1"/>
  <c r="G32" i="1" l="1"/>
  <c r="F36" i="1"/>
  <c r="F32" i="1" s="1"/>
  <c r="G33" i="1"/>
  <c r="F33" i="1" s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207" i="1" l="1"/>
  <c r="G208" i="1"/>
  <c r="G209" i="1"/>
  <c r="G206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I33" i="1" l="1"/>
  <c r="F124" i="1" l="1"/>
  <c r="F123" i="1" s="1"/>
  <c r="G29" i="1" l="1"/>
  <c r="F29" i="1" s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<sst xmlns="http://schemas.openxmlformats.org/spreadsheetml/2006/main" count="256" uniqueCount="129">
  <si>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</si>
  <si>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</si>
  <si>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</si>
  <si>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</si>
  <si>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</si>
  <si>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</si>
  <si>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</si>
  <si>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</si>
  <si>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</si>
  <si>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</si>
  <si>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</si>
  <si>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</si>
  <si>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</si>
  <si>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</si>
  <si>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</si>
  <si>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</si>
  <si>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</si>
  <si>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</si>
  <si>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</si>
  <si>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</si>
  <si>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</si>
  <si>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</si>
  <si>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</si>
  <si>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</si>
  <si>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</si>
  <si>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</si>
  <si>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</si>
  <si>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</si>
  <si>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</si>
  <si>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</si>
  <si>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</si>
  <si>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</si>
  <si>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</si>
  <si>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</si>
  <si>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</si>
  <si>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</si>
  <si>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</si>
  <si>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</si>
  <si>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</si>
  <si>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</si>
  <si>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</si>
  <si>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</si>
  <si>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</si>
  <si>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</si>
  <si>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</si>
  <si>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</si>
  <si>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</si>
  <si>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</si>
  <si>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</si>
  <si>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</si>
  <si>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</si>
  <si>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</si>
  <si>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</si>
  <si>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</si>
  <si>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</si>
  <si>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</si>
  <si>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</si>
  <si>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</si>
  <si>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</si>
  <si>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</si>
  <si>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</si>
  <si>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</si>
  <si>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</si>
  <si>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</si>
  <si>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</si>
  <si>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</si>
  <si>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</si>
  <si>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</si>
  <si>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</si>
  <si>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</si>
  <si>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</si>
  <si>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</si>
  <si>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</si>
  <si>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</si>
  <si>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</si>
  <si>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</si>
  <si>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</si>
  <si>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</si>
  <si>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</si>
  <si>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</si>
  <si>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</si>
  <si>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</si>
  <si>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</si>
  <si>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</si>
  <si>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</si>
  <si>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</si>
  <si>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</si>
  <si>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</si>
  <si>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</si>
  <si>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</si>
  <si>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</si>
  <si>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</si>
  <si>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</si>
  <si>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</si>
  <si>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</si>
  <si>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</si>
  <si>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</si>
  <si>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</si>
  <si>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</si>
  <si>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</si>
  <si>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</si>
  <si>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</si>
  <si>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</si>
  <si>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</si>
  <si>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</si>
  <si>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</si>
  <si>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</si>
  <si>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</si>
  <si>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</si>
  <si>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</si>
  <si>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</si>
  <si>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</si>
  <si>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</si>
  <si>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</si>
  <si>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</si>
  <si>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</si>
  <si>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</si>
  <si>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</si>
  <si>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</si>
  <si>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</si>
  <si>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</si>
  <si>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</si>
  <si>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</si>
  <si>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2 </t>
    </r>
    <r>
      <rPr>
        <sz val="9"/>
        <color theme="1"/>
        <rFont val="Calibri"/>
        <family val="2"/>
      </rPr>
      <t>Registrert rekreasjonsfiske utgjør 46 tonn, men det legges til grunn at hele avsetningen tas</t>
    </r>
  </si>
  <si>
    <t>LANDET KVANTUM UKE 26</t>
  </si>
  <si>
    <t>LANDET KVANTUM T.O.M UKE 26</t>
  </si>
  <si>
    <t>LANDET KVANTUM T.O.M. UKE 26 2018</t>
  </si>
  <si>
    <r>
      <t xml:space="preserve">3 </t>
    </r>
    <r>
      <rPr>
        <sz val="9"/>
        <color theme="1"/>
        <rFont val="Calibri"/>
        <family val="2"/>
      </rPr>
      <t>Registrert rekreasjonsfiske utgjør 1805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</si>
  <si>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281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</si>
</sst>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I236" sqref="I236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124</v>
      </c>
      <c r="G19" s="326" t="s">
        <v>125</v>
      </c>
      <c r="H19" s="326" t="s">
        <v>69</v>
      </c>
      <c r="I19" s="326" t="s">
        <v>62</v>
      </c>
      <c r="J19" s="327" t="s">
        <v>126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1844.499</v>
      </c>
      <c r="G20" s="328">
        <f>G21+G22</f>
        <v>46381.430009999996</v>
      </c>
      <c r="H20" s="328"/>
      <c r="I20" s="328">
        <f>I22+I21</f>
        <v>51897.569990000004</v>
      </c>
      <c r="J20" s="329">
        <f>J22+J21</f>
        <v>51136.029119999999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1844.499</v>
      </c>
      <c r="G21" s="330">
        <v>45948.542829999999</v>
      </c>
      <c r="H21" s="330"/>
      <c r="I21" s="330">
        <f>E21-G21</f>
        <v>51520.457170000001</v>
      </c>
      <c r="J21" s="331">
        <v>50846.962910000002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432.88718</v>
      </c>
      <c r="H22" s="332"/>
      <c r="I22" s="330">
        <f>E22-G22</f>
        <v>377.11282</v>
      </c>
      <c r="J22" s="331">
        <v>289.06621000000001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517.06538999999998</v>
      </c>
      <c r="G23" s="328">
        <f>G24+G30+G31</f>
        <v>182571.51104000001</v>
      </c>
      <c r="H23" s="328"/>
      <c r="I23" s="328">
        <f>I24+I30+I31</f>
        <v>21676.488960000002</v>
      </c>
      <c r="J23" s="329">
        <f>J24+J30+J31</f>
        <v>204474.32662000001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451.97189000000003</v>
      </c>
      <c r="G24" s="334">
        <f>G25+G26+G27+G28</f>
        <v>149138.43325</v>
      </c>
      <c r="H24" s="334"/>
      <c r="I24" s="334">
        <f>I25+I26+I27+I28+I29</f>
        <v>10316.566750000002</v>
      </c>
      <c r="J24" s="335">
        <f>J25+J26+J27+J28</f>
        <v>162850.55061999999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55.839239999999997</v>
      </c>
      <c r="G25" s="336">
        <v>41830.693059999998</v>
      </c>
      <c r="H25" s="336">
        <v>675</v>
      </c>
      <c r="I25" s="336">
        <f>E25-G25+H25</f>
        <v>-224.69305999999779</v>
      </c>
      <c r="J25" s="337">
        <v>50398.410640000002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94.017470000000003</v>
      </c>
      <c r="G26" s="336">
        <v>40487.829409999998</v>
      </c>
      <c r="H26" s="336">
        <v>1065</v>
      </c>
      <c r="I26" s="336">
        <f>E26-G26+H26</f>
        <v>-8.829409999998461</v>
      </c>
      <c r="J26" s="337">
        <v>46559.43374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125.65268</v>
      </c>
      <c r="G27" s="336">
        <v>38486.92323</v>
      </c>
      <c r="H27" s="336">
        <v>1624</v>
      </c>
      <c r="I27" s="336">
        <f>E27-G27+H27</f>
        <v>3411.0767699999997</v>
      </c>
      <c r="J27" s="337">
        <v>39133.192280000003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176.46250000000001</v>
      </c>
      <c r="G28" s="336">
        <v>28332.987550000002</v>
      </c>
      <c r="H28" s="336">
        <v>1214</v>
      </c>
      <c r="I28" s="336">
        <f>E28-G28+H28</f>
        <v>-1396.9875500000016</v>
      </c>
      <c r="J28" s="337">
        <v>26759.51396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G29-4315</f>
        <v>263</v>
      </c>
      <c r="G29" s="336">
        <f>SUM(H25:H28)</f>
        <v>4578</v>
      </c>
      <c r="H29" s="336"/>
      <c r="I29" s="336">
        <f>E29-G29</f>
        <v>8536</v>
      </c>
      <c r="J29" s="337">
        <v>3766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34.093499999999999</v>
      </c>
      <c r="G30" s="334">
        <v>15237.077789999999</v>
      </c>
      <c r="H30" s="336"/>
      <c r="I30" s="398">
        <f>E30-G30</f>
        <v>10103.922210000001</v>
      </c>
      <c r="J30" s="335">
        <v>15809.776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31</v>
      </c>
      <c r="G31" s="334">
        <f>G32</f>
        <v>18196</v>
      </c>
      <c r="H31" s="336"/>
      <c r="I31" s="334">
        <f>I32+I33</f>
        <v>1256</v>
      </c>
      <c r="J31" s="335">
        <f>J32</f>
        <v>25814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58-F36</f>
        <v>31</v>
      </c>
      <c r="G32" s="336">
        <f>21482-G36</f>
        <v>18196</v>
      </c>
      <c r="H32" s="336">
        <v>549</v>
      </c>
      <c r="I32" s="336">
        <f>E32-G32+H32</f>
        <v>-35</v>
      </c>
      <c r="J32" s="337">
        <f>31855-J36</f>
        <v>25814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G33-515</f>
        <v>34</v>
      </c>
      <c r="G33" s="339">
        <f>H32</f>
        <v>549</v>
      </c>
      <c r="H33" s="339"/>
      <c r="I33" s="339">
        <f t="shared" ref="I33:I37" si="0">E33-G33</f>
        <v>1291</v>
      </c>
      <c r="J33" s="340">
        <v>313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3</v>
      </c>
      <c r="G34" s="341">
        <v>2809.7290320000002</v>
      </c>
      <c r="H34" s="341"/>
      <c r="I34" s="370">
        <f t="shared" si="0"/>
        <v>190.27096799999981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454</v>
      </c>
      <c r="H35" s="320"/>
      <c r="I35" s="370">
        <f t="shared" si="0"/>
        <v>339</v>
      </c>
      <c r="J35" s="390">
        <v>501.68716000000001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G36-3259</f>
        <v>27</v>
      </c>
      <c r="G36" s="320">
        <v>3286</v>
      </c>
      <c r="H36" s="369"/>
      <c r="I36" s="423">
        <f t="shared" si="0"/>
        <v>-286</v>
      </c>
      <c r="J36" s="320">
        <v>6041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7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1064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/>
      <c r="H39" s="320"/>
      <c r="I39" s="370">
        <f>E39-G39</f>
        <v>0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2398.56439</v>
      </c>
      <c r="G40" s="197">
        <f>G20+G23+G34+G35+G36+G37+G39</f>
        <v>242502.67008200003</v>
      </c>
      <c r="H40" s="197">
        <f>H25+H26+H27+H28+H32</f>
        <v>5127</v>
      </c>
      <c r="I40" s="302">
        <f>I20+I23+I34+I35+I36+I37+I39</f>
        <v>73817.329918000003</v>
      </c>
      <c r="J40" s="198">
        <f>J20+J23+J34+J35+J36+J37+J38+J39</f>
        <v>274475.09515000001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127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26</v>
      </c>
      <c r="F56" s="194" t="str">
        <f>G19</f>
        <v>LANDET KVANTUM T.O.M UKE 26</v>
      </c>
      <c r="G56" s="194" t="str">
        <f>I19</f>
        <v>RESTKVOTER</v>
      </c>
      <c r="H56" s="195" t="str">
        <f>J19</f>
        <v>LANDET KVANTUM T.O.M. UKE 26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114.42564</v>
      </c>
      <c r="F57" s="347">
        <v>739.23586</v>
      </c>
      <c r="G57" s="460">
        <f>D57-F57-F58</f>
        <v>3562.6314700000003</v>
      </c>
      <c r="H57" s="380">
        <v>617.74733000000003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83.195899999999995</v>
      </c>
      <c r="F58" s="387">
        <v>1074.13267</v>
      </c>
      <c r="G58" s="461"/>
      <c r="H58" s="349">
        <v>1004.95616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1.4993000000000001</v>
      </c>
      <c r="F59" s="389">
        <v>64.274990000000003</v>
      </c>
      <c r="G59" s="393">
        <f>D59-F59</f>
        <v>135.72501</v>
      </c>
      <c r="H59" s="301">
        <v>54.032859999999999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10.4438</v>
      </c>
      <c r="F60" s="347">
        <f>F61+F62+F63</f>
        <v>5325.7610199999999</v>
      </c>
      <c r="G60" s="387">
        <f>D60-F60</f>
        <v>2737.2389800000001</v>
      </c>
      <c r="H60" s="350">
        <f>H61+H62+H63</f>
        <v>5296.9548600000007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5.8400000000000001E-2</v>
      </c>
      <c r="F61" s="359">
        <v>2105.5298699999998</v>
      </c>
      <c r="G61" s="359"/>
      <c r="H61" s="360">
        <v>2193.3566099999998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2.9611999999999998</v>
      </c>
      <c r="F62" s="359">
        <v>2082.1570999999999</v>
      </c>
      <c r="G62" s="359"/>
      <c r="H62" s="360">
        <v>2083.1363200000001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7.4241999999999999</v>
      </c>
      <c r="F63" s="376">
        <v>1138.0740499999999</v>
      </c>
      <c r="G63" s="376"/>
      <c r="H63" s="381">
        <v>1020.4619300000001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43.927999999999997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209.56464</v>
      </c>
      <c r="F66" s="200">
        <f>F57+F58+F59+F60+F64+F65</f>
        <v>7247.3968899999991</v>
      </c>
      <c r="G66" s="200">
        <f>D66-F66</f>
        <v>6507.6031100000009</v>
      </c>
      <c r="H66" s="208">
        <f>H57+H58+H59+H60+H64+H65</f>
        <v>7009.448080000001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99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26</v>
      </c>
      <c r="G84" s="194" t="str">
        <f>G19</f>
        <v>LANDET KVANTUM T.O.M UKE 26</v>
      </c>
      <c r="H84" s="194" t="str">
        <f>I19</f>
        <v>RESTKVOTER</v>
      </c>
      <c r="I84" s="195" t="str">
        <f>J19</f>
        <v>LANDET KVANTUM T.O.M. UKE 26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536.44079999999997</v>
      </c>
      <c r="G85" s="328">
        <f>G86+G87</f>
        <v>27652.433840000002</v>
      </c>
      <c r="H85" s="328">
        <f>H86+H87</f>
        <v>7529.5661599999994</v>
      </c>
      <c r="I85" s="329">
        <f>I86+I87</f>
        <v>28842.622149999999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536.44079999999997</v>
      </c>
      <c r="G86" s="330">
        <v>27284.633890000001</v>
      </c>
      <c r="H86" s="330">
        <f>E86-G86</f>
        <v>7072.366109999999</v>
      </c>
      <c r="I86" s="331">
        <v>28470.68345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367.79995000000002</v>
      </c>
      <c r="H87" s="332">
        <f>E87-G87</f>
        <v>457.20004999999998</v>
      </c>
      <c r="I87" s="333">
        <v>371.93869999999998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651.69072999999992</v>
      </c>
      <c r="G88" s="328">
        <f t="shared" si="2"/>
        <v>33655.796159999998</v>
      </c>
      <c r="H88" s="328">
        <f>H89+H94+H95</f>
        <v>26761.203839999998</v>
      </c>
      <c r="I88" s="329">
        <f t="shared" si="2"/>
        <v>28350.7853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631.75903999999991</v>
      </c>
      <c r="G89" s="334">
        <f t="shared" si="4"/>
        <v>25543.628860000001</v>
      </c>
      <c r="H89" s="334">
        <f>H90+H91+H92+H93</f>
        <v>22829.371139999999</v>
      </c>
      <c r="I89" s="335">
        <f t="shared" si="4"/>
        <v>19819.30141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149.26745</v>
      </c>
      <c r="G90" s="336">
        <v>3408.9207799999999</v>
      </c>
      <c r="H90" s="336">
        <f t="shared" ref="H90:H98" si="5">E90-G90</f>
        <v>10314.07922</v>
      </c>
      <c r="I90" s="337">
        <v>4254.2831399999995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210.31352999999999</v>
      </c>
      <c r="G91" s="336">
        <v>7479.6124600000003</v>
      </c>
      <c r="H91" s="336">
        <f t="shared" si="5"/>
        <v>5872.3875399999997</v>
      </c>
      <c r="I91" s="337">
        <v>6589.4687299999996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149.85066</v>
      </c>
      <c r="G92" s="336">
        <v>8717.1519599999992</v>
      </c>
      <c r="H92" s="336">
        <f t="shared" si="5"/>
        <v>5000.8480400000008</v>
      </c>
      <c r="I92" s="337">
        <v>6508.6236699999999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122.3274</v>
      </c>
      <c r="G93" s="336">
        <v>5937.9436599999999</v>
      </c>
      <c r="H93" s="336">
        <f t="shared" si="5"/>
        <v>1642.0563400000001</v>
      </c>
      <c r="I93" s="337">
        <v>2466.92587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4.83</v>
      </c>
      <c r="G94" s="334">
        <v>7266.8945700000004</v>
      </c>
      <c r="H94" s="334">
        <f t="shared" si="5"/>
        <v>2824.1054299999996</v>
      </c>
      <c r="I94" s="335">
        <v>7343.0520200000001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15.10169</v>
      </c>
      <c r="G95" s="345">
        <v>845.27273000000002</v>
      </c>
      <c r="H95" s="345">
        <f t="shared" si="5"/>
        <v>1107.7272699999999</v>
      </c>
      <c r="I95" s="346">
        <v>1188.4318699999999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/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36</v>
      </c>
      <c r="H98" s="320">
        <f t="shared" si="5"/>
        <v>-36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1188.1315299999999</v>
      </c>
      <c r="G99" s="391">
        <f t="shared" si="6"/>
        <v>61662.110059999999</v>
      </c>
      <c r="H99" s="222">
        <f>H85+H88+H96+H97+H98</f>
        <v>34549.889939999994</v>
      </c>
      <c r="I99" s="198">
        <f>I85+I88+I96+I97+I98</f>
        <v>57618.143490000002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123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26</v>
      </c>
      <c r="G117" s="194" t="str">
        <f>G19</f>
        <v>LANDET KVANTUM T.O.M UKE 26</v>
      </c>
      <c r="H117" s="194" t="str">
        <f>I19</f>
        <v>RESTKVOTER</v>
      </c>
      <c r="I117" s="195" t="str">
        <f>J19</f>
        <v>LANDET KVANTUM T.O.M. UKE 26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403.11432000000002</v>
      </c>
      <c r="G118" s="232">
        <f t="shared" si="7"/>
        <v>32063.671849999999</v>
      </c>
      <c r="H118" s="347">
        <f t="shared" si="7"/>
        <v>13444.328149999999</v>
      </c>
      <c r="I118" s="350">
        <f t="shared" si="7"/>
        <v>36146.693549999996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403.11432000000002</v>
      </c>
      <c r="G119" s="244">
        <v>26639.105240000001</v>
      </c>
      <c r="H119" s="351">
        <f>E119-G119</f>
        <v>9094.8947599999992</v>
      </c>
      <c r="I119" s="352">
        <v>29502.649539999999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/>
      <c r="G120" s="244">
        <v>5424.5666099999999</v>
      </c>
      <c r="H120" s="351">
        <f>E120-G120</f>
        <v>3849.4333900000001</v>
      </c>
      <c r="I120" s="352">
        <v>6644.0440099999996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1150.3068800000001</v>
      </c>
      <c r="G122" s="295">
        <v>15361.086520000001</v>
      </c>
      <c r="H122" s="298">
        <f>E122-G122</f>
        <v>16458.913479999999</v>
      </c>
      <c r="I122" s="300">
        <v>14058.681629999999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382.50271999999995</v>
      </c>
      <c r="G123" s="226">
        <f>G132+G129+G124</f>
        <v>37898.442900000002</v>
      </c>
      <c r="H123" s="355">
        <f>H124+H129+H132</f>
        <v>14259.5571</v>
      </c>
      <c r="I123" s="356">
        <f>I124+I129+I132</f>
        <v>37610.459350000005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279.85776999999996</v>
      </c>
      <c r="G124" s="377">
        <f>G125+G126+G128+G127</f>
        <v>28121.094939999999</v>
      </c>
      <c r="H124" s="357">
        <f>H125+H126+H127+H128</f>
        <v>10934.905060000001</v>
      </c>
      <c r="I124" s="358">
        <f>I125+I126+I127+I128</f>
        <v>30084.427210000002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39.879359999999998</v>
      </c>
      <c r="G125" s="240">
        <v>4460.8948600000003</v>
      </c>
      <c r="H125" s="359">
        <f t="shared" ref="H125:H137" si="8">E125-G125</f>
        <v>8034.1051399999997</v>
      </c>
      <c r="I125" s="360">
        <v>4455.85617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42.003480000000003</v>
      </c>
      <c r="G126" s="240">
        <v>7381.2346100000004</v>
      </c>
      <c r="H126" s="359">
        <f t="shared" si="8"/>
        <v>3849.7653899999996</v>
      </c>
      <c r="I126" s="360">
        <v>7543.3938699999999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134.11797999999999</v>
      </c>
      <c r="G127" s="240">
        <v>8590.5351300000002</v>
      </c>
      <c r="H127" s="359">
        <f t="shared" si="8"/>
        <v>97.464869999999792</v>
      </c>
      <c r="I127" s="360">
        <v>8808.28989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63.856949999999998</v>
      </c>
      <c r="G128" s="240">
        <v>7688.4303399999999</v>
      </c>
      <c r="H128" s="359">
        <f t="shared" si="8"/>
        <v>-1046.4303399999999</v>
      </c>
      <c r="I128" s="360">
        <v>9276.8872800000008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7.9528499999999998</v>
      </c>
      <c r="G129" s="233">
        <v>6222.3039900000003</v>
      </c>
      <c r="H129" s="361">
        <f t="shared" si="8"/>
        <v>-17.30399000000034</v>
      </c>
      <c r="I129" s="362">
        <v>4311.4025000000001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0.1053</v>
      </c>
      <c r="G130" s="240">
        <v>6171.5279300000002</v>
      </c>
      <c r="H130" s="359">
        <f t="shared" si="8"/>
        <v>-466.5279300000002</v>
      </c>
      <c r="I130" s="360">
        <v>4295.2110300000004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7.84755</v>
      </c>
      <c r="G131" s="240">
        <f>G129-G130</f>
        <v>50.776060000000143</v>
      </c>
      <c r="H131" s="359">
        <f t="shared" si="8"/>
        <v>449.22393999999986</v>
      </c>
      <c r="I131" s="360">
        <f>I129-I130</f>
        <v>16.191469999999754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94.692099999999996</v>
      </c>
      <c r="G132" s="257">
        <v>3555.0439700000002</v>
      </c>
      <c r="H132" s="363">
        <f t="shared" si="8"/>
        <v>3341.9560299999998</v>
      </c>
      <c r="I132" s="364">
        <v>3214.6296400000001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9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145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230</v>
      </c>
      <c r="H136" s="234">
        <f t="shared" si="8"/>
        <v>-230</v>
      </c>
      <c r="I136" s="297">
        <v>161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1944.9239200000002</v>
      </c>
      <c r="G137" s="186">
        <f>G118+G122+G123+G133+G134+G135+G136</f>
        <v>87805.832269999984</v>
      </c>
      <c r="H137" s="200">
        <f t="shared" si="8"/>
        <v>44059.167730000016</v>
      </c>
      <c r="I137" s="198">
        <f>I118+I121+I122+I123+I133+I134+I135+I136</f>
        <v>90134.062979999988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33" t="s">
        <v>2</v>
      </c>
      <c r="D147" s="434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26</v>
      </c>
      <c r="F156" s="69" t="str">
        <f>G19</f>
        <v>LANDET KVANTUM T.O.M UKE 26</v>
      </c>
      <c r="G156" s="69" t="str">
        <f>I19</f>
        <v>RESTKVOTER</v>
      </c>
      <c r="H156" s="92" t="str">
        <f>J19</f>
        <v>LANDET KVANTUM T.O.M. UKE 26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1291.3350499999999</v>
      </c>
      <c r="F157" s="183">
        <v>13500.41676</v>
      </c>
      <c r="G157" s="183">
        <f>D157-F157</f>
        <v>21070.58324</v>
      </c>
      <c r="H157" s="220">
        <v>12089.23768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>
        <v>9.73</v>
      </c>
      <c r="F158" s="183">
        <v>29.083369999999999</v>
      </c>
      <c r="G158" s="183">
        <f>D158-F158</f>
        <v>70.916629999999998</v>
      </c>
      <c r="H158" s="220">
        <v>3.66418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/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1301.0650499999999</v>
      </c>
      <c r="F160" s="185">
        <f>SUM(F157:F159)</f>
        <v>13529.50013</v>
      </c>
      <c r="G160" s="185">
        <f>D160-F160</f>
        <v>21175.49987</v>
      </c>
      <c r="H160" s="207">
        <f>SUM(H157:H159)</f>
        <v>12092.90186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30" t="s">
        <v>1</v>
      </c>
      <c r="C163" s="431"/>
      <c r="D163" s="431"/>
      <c r="E163" s="431"/>
      <c r="F163" s="431"/>
      <c r="G163" s="431"/>
      <c r="H163" s="431"/>
      <c r="I163" s="431"/>
      <c r="J163" s="431"/>
      <c r="K163" s="432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33" t="s">
        <v>2</v>
      </c>
      <c r="D165" s="434"/>
      <c r="E165" s="433" t="s">
        <v>53</v>
      </c>
      <c r="F165" s="434"/>
      <c r="G165" s="433" t="s">
        <v>54</v>
      </c>
      <c r="H165" s="434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35" t="s">
        <v>8</v>
      </c>
      <c r="C174" s="436"/>
      <c r="D174" s="436"/>
      <c r="E174" s="436"/>
      <c r="F174" s="436"/>
      <c r="G174" s="436"/>
      <c r="H174" s="436"/>
      <c r="I174" s="436"/>
      <c r="J174" s="436"/>
      <c r="K174" s="437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63.75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26</v>
      </c>
      <c r="G176" s="69" t="str">
        <f>G19</f>
        <v>LANDET KVANTUM T.O.M UKE 26</v>
      </c>
      <c r="H176" s="69" t="str">
        <f>I19</f>
        <v>RESTKVOTER</v>
      </c>
      <c r="I176" s="92" t="str">
        <f>J19</f>
        <v>LANDET KVANTUM T.O.M. UKE 26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404.13030000000003</v>
      </c>
      <c r="G177" s="227">
        <f t="shared" ref="G177:H177" si="10">G178+G179+G180+G181</f>
        <v>18158.254799999999</v>
      </c>
      <c r="H177" s="305">
        <f t="shared" si="10"/>
        <v>21669.745200000001</v>
      </c>
      <c r="I177" s="310">
        <f>I178+I179+I180+I181</f>
        <v>19247.846519999999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200.29830000000001</v>
      </c>
      <c r="G178" s="288">
        <v>13930.032810000001</v>
      </c>
      <c r="H178" s="303">
        <f t="shared" ref="H178:H183" si="11">E178-G178</f>
        <v>11566.967189999999</v>
      </c>
      <c r="I178" s="308">
        <v>16001.346030000001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1379.42543</v>
      </c>
      <c r="H179" s="303">
        <f t="shared" si="11"/>
        <v>5256.5745699999998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102.258</v>
      </c>
      <c r="G180" s="288">
        <v>1859.7887599999999</v>
      </c>
      <c r="H180" s="303">
        <f t="shared" si="11"/>
        <v>-66.788759999999911</v>
      </c>
      <c r="I180" s="308">
        <v>1243.01863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101.574</v>
      </c>
      <c r="G181" s="288">
        <v>989.00779999999997</v>
      </c>
      <c r="H181" s="303">
        <f t="shared" si="11"/>
        <v>4912.9921999999997</v>
      </c>
      <c r="I181" s="308">
        <v>1054.3030000000001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6.9080000000000004</v>
      </c>
      <c r="G182" s="289">
        <v>4697.9872400000004</v>
      </c>
      <c r="H182" s="307">
        <f t="shared" si="11"/>
        <v>802.01275999999962</v>
      </c>
      <c r="I182" s="312">
        <v>1676.44802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20.495660000000001</v>
      </c>
      <c r="G183" s="227">
        <f>G184+G185</f>
        <v>1444.3447700000002</v>
      </c>
      <c r="H183" s="305">
        <f t="shared" si="11"/>
        <v>6555.6552300000003</v>
      </c>
      <c r="I183" s="310">
        <f>I184+I185</f>
        <v>2006.0462699999998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185.96223000000001</v>
      </c>
      <c r="H184" s="303"/>
      <c r="I184" s="308">
        <v>882.12188000000003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20.495660000000001</v>
      </c>
      <c r="G185" s="229">
        <v>1258.3825400000001</v>
      </c>
      <c r="H185" s="306"/>
      <c r="I185" s="311">
        <v>1123.9243899999999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1.11819</v>
      </c>
      <c r="G187" s="228">
        <v>26.82658</v>
      </c>
      <c r="H187" s="304">
        <f>E187-G187</f>
        <v>-26.82658</v>
      </c>
      <c r="I187" s="309">
        <v>23.587530000000001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432.65215000000006</v>
      </c>
      <c r="G188" s="186">
        <f>G177+G182+G183+G186+G187</f>
        <v>24327.781789999997</v>
      </c>
      <c r="H188" s="200">
        <f>H177+H182+H183+H186+H187</f>
        <v>29010.218210000003</v>
      </c>
      <c r="I188" s="198">
        <f>I177+I182+I183+I186+I187</f>
        <v>22954.389139999999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30" t="s">
        <v>1</v>
      </c>
      <c r="C193" s="431"/>
      <c r="D193" s="431"/>
      <c r="E193" s="431"/>
      <c r="F193" s="431"/>
      <c r="G193" s="431"/>
      <c r="H193" s="431"/>
      <c r="I193" s="431"/>
      <c r="J193" s="431"/>
      <c r="K193" s="432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33" t="s">
        <v>2</v>
      </c>
      <c r="D195" s="434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35" t="s">
        <v>8</v>
      </c>
      <c r="C203" s="436"/>
      <c r="D203" s="436"/>
      <c r="E203" s="436"/>
      <c r="F203" s="436"/>
      <c r="G203" s="436"/>
      <c r="H203" s="436"/>
      <c r="I203" s="436"/>
      <c r="J203" s="436"/>
      <c r="K203" s="437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26</v>
      </c>
      <c r="F205" s="69" t="str">
        <f>G19</f>
        <v>LANDET KVANTUM T.O.M UKE 26</v>
      </c>
      <c r="G205" s="69" t="str">
        <f>I19</f>
        <v>RESTKVOTER</v>
      </c>
      <c r="H205" s="92" t="str">
        <f>J19</f>
        <v>LANDET KVANTUM T.O.M. UKE 26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13.97729</v>
      </c>
      <c r="F206" s="183">
        <v>444.35055</v>
      </c>
      <c r="G206" s="183">
        <f>D206-F206</f>
        <v>655.64945</v>
      </c>
      <c r="H206" s="220">
        <v>548.86956999999995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24.923200000000001</v>
      </c>
      <c r="F207" s="183">
        <v>1551.0935300000001</v>
      </c>
      <c r="G207" s="183">
        <f t="shared" ref="G207:G209" si="12">D207-F207</f>
        <v>1920.9064699999999</v>
      </c>
      <c r="H207" s="220">
        <v>2269.9492100000002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0.107</v>
      </c>
      <c r="F209" s="184">
        <v>3.3781300000000001</v>
      </c>
      <c r="G209" s="183">
        <f t="shared" si="12"/>
        <v>-3.3781300000000001</v>
      </c>
      <c r="H209" s="221">
        <v>0.40193000000000001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39.007490000000004</v>
      </c>
      <c r="F210" s="185">
        <f>SUM(F206:F209)</f>
        <v>2000.9323500000003</v>
      </c>
      <c r="G210" s="185">
        <f>D210-F210</f>
        <v>2621.06765</v>
      </c>
      <c r="H210" s="207">
        <f>H206+H207+H208+H209</f>
        <v>2819.7399100000002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30" t="s">
        <v>1</v>
      </c>
      <c r="C221" s="431"/>
      <c r="D221" s="431"/>
      <c r="E221" s="431"/>
      <c r="F221" s="431"/>
      <c r="G221" s="431"/>
      <c r="H221" s="431"/>
      <c r="I221" s="431"/>
      <c r="J221" s="431"/>
      <c r="K221" s="432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33" t="s">
        <v>2</v>
      </c>
      <c r="D223" s="434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35" t="s">
        <v>8</v>
      </c>
      <c r="C229" s="436"/>
      <c r="D229" s="436"/>
      <c r="E229" s="436"/>
      <c r="F229" s="436"/>
      <c r="G229" s="436"/>
      <c r="H229" s="436"/>
      <c r="I229" s="436"/>
      <c r="J229" s="436"/>
      <c r="K229" s="437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26</v>
      </c>
      <c r="G231" s="401" t="str">
        <f>F205</f>
        <v>LANDET KVANTUM T.O.M UKE 26</v>
      </c>
      <c r="H231" s="401" t="s">
        <v>62</v>
      </c>
      <c r="I231" s="402" t="str">
        <f>H205</f>
        <v>LANDET KVANTUM T.O.M. UKE 26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27">
        <v>1650</v>
      </c>
      <c r="E232" s="438">
        <v>1650</v>
      </c>
      <c r="F232" s="419">
        <f>SUM(F233:F234)</f>
        <v>0</v>
      </c>
      <c r="G232" s="403">
        <f>SUM(G233:G234)</f>
        <v>1595.15535</v>
      </c>
      <c r="H232" s="424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28"/>
      <c r="E233" s="439"/>
      <c r="F233" s="420"/>
      <c r="G233" s="405">
        <v>1221.97955</v>
      </c>
      <c r="H233" s="425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29"/>
      <c r="E234" s="440"/>
      <c r="F234" s="406"/>
      <c r="G234" s="406">
        <v>373.17579999999998</v>
      </c>
      <c r="H234" s="426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27">
        <v>943</v>
      </c>
      <c r="E235" s="438">
        <v>1266</v>
      </c>
      <c r="F235" s="419">
        <f>SUM(F236:F237)</f>
        <v>75.065899999999999</v>
      </c>
      <c r="G235" s="403">
        <f>SUM(G236:G237)</f>
        <v>482.22389999999996</v>
      </c>
      <c r="H235" s="424">
        <f>E235-G235</f>
        <v>783.77610000000004</v>
      </c>
      <c r="I235" s="403">
        <f>SUM(I236:I237)</f>
        <v>804.0963999999999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28"/>
      <c r="E236" s="439"/>
      <c r="F236" s="420">
        <v>56.744999999999997</v>
      </c>
      <c r="G236" s="405">
        <v>349.33</v>
      </c>
      <c r="H236" s="425"/>
      <c r="I236" s="405">
        <v>675.67819999999995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29"/>
      <c r="E237" s="440"/>
      <c r="F237" s="406">
        <v>18.320900000000002</v>
      </c>
      <c r="G237" s="406">
        <v>132.8939</v>
      </c>
      <c r="H237" s="426"/>
      <c r="I237" s="414">
        <v>128.41820000000001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27">
        <v>943</v>
      </c>
      <c r="E238" s="438">
        <v>1143</v>
      </c>
      <c r="F238" s="419">
        <f>SUM(F239:F240)</f>
        <v>0</v>
      </c>
      <c r="G238" s="403">
        <f>SUM(G239:G240)</f>
        <v>0</v>
      </c>
      <c r="H238" s="424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28"/>
      <c r="E239" s="439"/>
      <c r="F239" s="420"/>
      <c r="G239" s="405"/>
      <c r="H239" s="425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29"/>
      <c r="E240" s="440"/>
      <c r="F240" s="406"/>
      <c r="G240" s="406"/>
      <c r="H240" s="426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75.065899999999999</v>
      </c>
      <c r="G242" s="185">
        <f>G232+G235+G238+G241</f>
        <v>2077.37925</v>
      </c>
      <c r="H242" s="408">
        <f>SUM(H232:H241)</f>
        <v>1981.62075</v>
      </c>
      <c r="I242" s="416">
        <f>I232+I235+I238+I241</f>
        <v>2889.7233999999999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26
&amp;"-,Normal"&amp;11(iht. motatte landings- og sluttsedler fra fiskesalgslagene; alle tallstørrelser i hele tonn)&amp;R02.07.2019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UKE_26_2019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2019-07-02T12:59:24Z</cp:lastPrinted>
  <dcterms:created xsi:type="dcterms:W3CDTF">2011-07-06T12:13:20Z</dcterms:created>
  <dcterms:modified xsi:type="dcterms:W3CDTF">2019-07-03T06:24:14Z</dcterms:modified>
</cp:coreProperties>
</file>