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8800" windowHeight="14820" tabRatio="413"/>
  </bookViews>
  <sheets>
    <sheet name="UKE_10_2020" sheetId="1" r:id="rId1"/>
  </sheets>
  <definedNames>
    <definedName name="Z_14D440E4_F18A_4F78_9989_38C1B133222D_.wvu.Cols" localSheetId="0" hidden="1">UKE_10_2020!#REF!</definedName>
    <definedName name="Z_14D440E4_F18A_4F78_9989_38C1B133222D_.wvu.PrintArea" localSheetId="0" hidden="1">UKE_10_2020!$B$1:$M$249</definedName>
    <definedName name="Z_14D440E4_F18A_4F78_9989_38C1B133222D_.wvu.Rows" localSheetId="0" hidden="1">UKE_10_2020!$361:$1048576,UKE_10_2020!$250:$360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36" i="1" l="1"/>
  <c r="J32" i="1"/>
  <c r="G32" i="1"/>
  <c r="F32" i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s="1"/>
  <c r="I138" i="1" l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G138" i="1" s="1"/>
  <c r="F119" i="1"/>
  <c r="F138" i="1" s="1"/>
  <c r="G64" i="1"/>
  <c r="F66" i="1"/>
  <c r="G66" i="1" s="1"/>
  <c r="E66" i="1"/>
  <c r="G124" i="1" l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4" i="1"/>
  <c r="J20" i="1"/>
  <c r="G39" i="1"/>
  <c r="F20" i="1"/>
  <c r="I39" i="1" l="1"/>
  <c r="E99" i="1"/>
  <c r="F39" i="1"/>
  <c r="I99" i="1"/>
  <c r="H99" i="1"/>
  <c r="G99" i="1"/>
  <c r="F99" i="1"/>
  <c r="J23" i="1"/>
  <c r="J39" i="1" s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<sst xmlns="http://schemas.openxmlformats.org/spreadsheetml/2006/main" count="256" uniqueCount="133">
  <si>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</si>
  <si>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</si>
  <si>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</si>
  <si>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</si>
  <si>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</si>
  <si>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</si>
  <si>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</si>
  <si>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</si>
  <si>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</si>
  <si>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</si>
  <si>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</si>
  <si>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</si>
  <si>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</si>
  <si>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</si>
  <si>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</si>
  <si>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</si>
  <si>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</si>
  <si>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</si>
  <si>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</si>
  <si>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</si>
  <si>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</si>
  <si>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</si>
  <si>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</si>
  <si>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</si>
  <si>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</si>
  <si>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</si>
  <si>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</si>
  <si>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</si>
  <si>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</si>
  <si>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</si>
  <si>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</si>
  <si>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</si>
  <si>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</si>
  <si>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</si>
  <si>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</si>
  <si>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</si>
  <si>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</si>
  <si>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</si>
  <si>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</si>
  <si>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</si>
  <si>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</si>
  <si>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</si>
  <si>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</si>
  <si>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</si>
  <si>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</si>
  <si>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</si>
  <si>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</si>
  <si>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</si>
  <si>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</si>
  <si>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</si>
  <si>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</si>
  <si>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</si>
  <si>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</si>
  <si>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</si>
  <si>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</si>
  <si>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</si>
  <si>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</si>
  <si>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</si>
  <si>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</si>
  <si>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</si>
  <si>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</si>
  <si>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</si>
  <si>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</si>
  <si>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</si>
  <si>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</si>
  <si>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</si>
  <si>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</si>
  <si>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</si>
  <si>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</si>
  <si>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</si>
  <si>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</si>
  <si>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</si>
  <si>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</si>
  <si>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</si>
  <si>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</si>
  <si>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</si>
  <si>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</si>
  <si>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</si>
  <si>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</si>
  <si>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</si>
  <si>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</si>
  <si>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</si>
  <si>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</si>
  <si>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</si>
  <si>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</si>
  <si>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</si>
  <si>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</si>
  <si>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</si>
  <si>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</si>
  <si>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</si>
  <si>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</si>
  <si>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</si>
  <si>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</si>
  <si>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</si>
  <si>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</si>
  <si>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</si>
  <si>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</si>
  <si>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</si>
  <si>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</si>
  <si>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</si>
  <si>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</si>
  <si>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</si>
  <si>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</si>
  <si>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</si>
  <si>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</si>
  <si>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</si>
  <si>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</si>
  <si>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</si>
  <si>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</si>
  <si>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</si>
  <si>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</si>
  <si>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</si>
  <si>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</si>
  <si>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</si>
  <si>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</si>
  <si>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</si>
  <si>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</si>
  <si>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</si>
  <si>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</si>
  <si>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</si>
  <si>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</si>
  <si>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</si>
  <si>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</si>
  <si>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</si>
  <si>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</si>
  <si>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</si>
  <si>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</si>
  <si>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10</t>
  </si>
  <si>
    <t>LANDET KVANTUM T.O.M UKE 10</t>
  </si>
  <si>
    <t>LANDET KVANTUM T.O.M. UKE 10 2019</t>
  </si>
  <si>
    <r>
      <t xml:space="preserve">3 </t>
    </r>
    <r>
      <rPr>
        <sz val="9"/>
        <color theme="1"/>
        <rFont val="Calibri"/>
        <family val="2"/>
      </rPr>
      <t>Registrert rekreasjonsfiske utgjør 379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</si>
  <si>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</si>
  <si>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83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</si>
</sst>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52" zoomScaleNormal="115" workbookViewId="0">
      <selection activeCell="C75" sqref="C75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3" t="s">
        <v>102</v>
      </c>
      <c r="C2" s="444"/>
      <c r="D2" s="444"/>
      <c r="E2" s="444"/>
      <c r="F2" s="444"/>
      <c r="G2" s="444"/>
      <c r="H2" s="444"/>
      <c r="I2" s="444"/>
      <c r="J2" s="444"/>
      <c r="K2" s="445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4"/>
      <c r="C7" s="435"/>
      <c r="D7" s="435"/>
      <c r="E7" s="435"/>
      <c r="F7" s="435"/>
      <c r="G7" s="435"/>
      <c r="H7" s="435"/>
      <c r="I7" s="435"/>
      <c r="J7" s="435"/>
      <c r="K7" s="43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5" t="s">
        <v>2</v>
      </c>
      <c r="D9" s="426"/>
      <c r="E9" s="425" t="s">
        <v>20</v>
      </c>
      <c r="F9" s="426"/>
      <c r="G9" s="425" t="s">
        <v>21</v>
      </c>
      <c r="H9" s="426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7" t="s">
        <v>8</v>
      </c>
      <c r="C17" s="428"/>
      <c r="D17" s="428"/>
      <c r="E17" s="428"/>
      <c r="F17" s="428"/>
      <c r="G17" s="428"/>
      <c r="H17" s="428"/>
      <c r="I17" s="428"/>
      <c r="J17" s="428"/>
      <c r="K17" s="429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2109.34872</v>
      </c>
      <c r="G20" s="328">
        <f>G21+G22</f>
        <v>35415.093070000003</v>
      </c>
      <c r="H20" s="328"/>
      <c r="I20" s="328">
        <f>I22+I21</f>
        <v>66844.906929999997</v>
      </c>
      <c r="J20" s="329">
        <f>J22+J21</f>
        <v>27093.85037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102244</v>
      </c>
      <c r="E21" s="315">
        <v>101459</v>
      </c>
      <c r="F21" s="330">
        <v>2109.34872</v>
      </c>
      <c r="G21" s="330">
        <v>35341.767070000002</v>
      </c>
      <c r="H21" s="330"/>
      <c r="I21" s="330">
        <f>E21-G21</f>
        <v>66117.232929999998</v>
      </c>
      <c r="J21" s="331">
        <v>27066.812870000002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801</v>
      </c>
      <c r="F22" s="332"/>
      <c r="G22" s="332">
        <v>73.325999999999993</v>
      </c>
      <c r="H22" s="332"/>
      <c r="I22" s="330">
        <f>E22-G22</f>
        <v>727.67399999999998</v>
      </c>
      <c r="J22" s="331">
        <v>27.037500000000001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17186.672909999998</v>
      </c>
      <c r="G23" s="328">
        <f>G24+G30+G31</f>
        <v>75266.538790000006</v>
      </c>
      <c r="H23" s="328"/>
      <c r="I23" s="328">
        <f>I24+I30+I31</f>
        <v>133131.46121000001</v>
      </c>
      <c r="J23" s="329">
        <f>J24+J30+J31</f>
        <v>69974.723684000011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13987.678759999999</v>
      </c>
      <c r="G24" s="334">
        <f>G25+G26+G27+G28</f>
        <v>60242.488320000004</v>
      </c>
      <c r="H24" s="334"/>
      <c r="I24" s="334">
        <f>I25+I26+I27+I28+I29</f>
        <v>100925.51168</v>
      </c>
      <c r="J24" s="335">
        <f>J25+J26+J27+J28+J29</f>
        <v>56239.74132400001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40115</v>
      </c>
      <c r="E25" s="317">
        <v>37955</v>
      </c>
      <c r="F25" s="336">
        <v>4372.1109200000001</v>
      </c>
      <c r="G25" s="336">
        <v>15455.05839</v>
      </c>
      <c r="H25" s="336"/>
      <c r="I25" s="336">
        <f>E25-G25+H25</f>
        <v>22499.941610000002</v>
      </c>
      <c r="J25" s="337">
        <v>15834.39531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44127</v>
      </c>
      <c r="E26" s="317">
        <v>40781</v>
      </c>
      <c r="F26" s="336">
        <v>3837.1264299999998</v>
      </c>
      <c r="G26" s="336">
        <v>19852.417700000002</v>
      </c>
      <c r="H26" s="336"/>
      <c r="I26" s="336">
        <f>E26-G26+H26</f>
        <v>20928.582299999998</v>
      </c>
      <c r="J26" s="337">
        <v>18110.57878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41044</v>
      </c>
      <c r="E27" s="317">
        <v>41211</v>
      </c>
      <c r="F27" s="336">
        <v>3379.10023</v>
      </c>
      <c r="G27" s="336">
        <v>17597.79999</v>
      </c>
      <c r="H27" s="336"/>
      <c r="I27" s="336">
        <f>E27-G27+H27</f>
        <v>23613.20001</v>
      </c>
      <c r="J27" s="337">
        <v>16377.354982000001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82</v>
      </c>
      <c r="D28" s="317">
        <v>29866</v>
      </c>
      <c r="E28" s="317">
        <v>27635</v>
      </c>
      <c r="F28" s="336">
        <v>2399.3411799999999</v>
      </c>
      <c r="G28" s="336">
        <v>7337.2122399999998</v>
      </c>
      <c r="H28" s="336"/>
      <c r="I28" s="336">
        <f>E28-G28+H28</f>
        <v>20297.787759999999</v>
      </c>
      <c r="J28" s="337">
        <v>5917.4122520000001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27228</v>
      </c>
      <c r="E30" s="316">
        <v>27449</v>
      </c>
      <c r="F30" s="334">
        <v>698.99414999999999</v>
      </c>
      <c r="G30" s="334">
        <v>8771.2551500000009</v>
      </c>
      <c r="H30" s="336"/>
      <c r="I30" s="402">
        <f>E30-G30</f>
        <v>18677.744849999999</v>
      </c>
      <c r="J30" s="335">
        <v>8673.4866899999997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2500</v>
      </c>
      <c r="G31" s="334">
        <f>G32</f>
        <v>6252.7953200000002</v>
      </c>
      <c r="H31" s="336"/>
      <c r="I31" s="334">
        <f>I32+I33</f>
        <v>13528.204679999999</v>
      </c>
      <c r="J31" s="335">
        <f>J32</f>
        <v>5061.4956700000002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18330</v>
      </c>
      <c r="E32" s="317">
        <v>17911</v>
      </c>
      <c r="F32" s="336">
        <f>2500-F36</f>
        <v>2500</v>
      </c>
      <c r="G32" s="336">
        <f>6252.79532-G36</f>
        <v>6252.7953200000002</v>
      </c>
      <c r="H32" s="336"/>
      <c r="I32" s="336">
        <f>E32-G32+H32</f>
        <v>11658.204679999999</v>
      </c>
      <c r="J32" s="337">
        <f>5193.49567-J36</f>
        <v>5061.4956700000002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111</v>
      </c>
      <c r="D34" s="396">
        <v>2500</v>
      </c>
      <c r="E34" s="396">
        <v>2500</v>
      </c>
      <c r="F34" s="341">
        <v>131.14240000000001</v>
      </c>
      <c r="G34" s="341">
        <v>131.14240000000001</v>
      </c>
      <c r="H34" s="341"/>
      <c r="I34" s="370">
        <f t="shared" si="0"/>
        <v>2368.8575999999998</v>
      </c>
      <c r="J34" s="371"/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933</v>
      </c>
      <c r="E35" s="319">
        <v>933</v>
      </c>
      <c r="F35" s="341">
        <v>24.427499999999998</v>
      </c>
      <c r="G35" s="341">
        <v>116.22736999999999</v>
      </c>
      <c r="H35" s="320"/>
      <c r="I35" s="370">
        <f t="shared" si="0"/>
        <v>816.77263000000005</v>
      </c>
      <c r="J35" s="394">
        <v>171</v>
      </c>
      <c r="K35" s="128"/>
      <c r="L35" s="156"/>
      <c r="M35" s="156"/>
    </row>
    <row r="36" spans="1:13" ht="17.25" customHeight="1" thickBot="1" x14ac:dyDescent="0.3">
      <c r="B36" s="119"/>
      <c r="C36" s="173" t="s">
        <v>112</v>
      </c>
      <c r="D36" s="319">
        <v>3000</v>
      </c>
      <c r="E36" s="319">
        <v>3000</v>
      </c>
      <c r="F36" s="320"/>
      <c r="G36" s="320"/>
      <c r="H36" s="369"/>
      <c r="I36" s="370">
        <f t="shared" si="0"/>
        <v>3000</v>
      </c>
      <c r="J36" s="394">
        <v>132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172</v>
      </c>
      <c r="G37" s="320">
        <v>7000</v>
      </c>
      <c r="H37" s="320"/>
      <c r="I37" s="370">
        <f t="shared" si="0"/>
        <v>0</v>
      </c>
      <c r="J37" s="394">
        <v>229</v>
      </c>
      <c r="K37" s="128"/>
      <c r="L37" s="156"/>
      <c r="M37" s="156"/>
    </row>
    <row r="38" spans="1:13" ht="14.1" customHeight="1" thickBot="1" x14ac:dyDescent="0.3">
      <c r="B38" s="119"/>
      <c r="C38" s="152" t="s">
        <v>114</v>
      </c>
      <c r="D38" s="319">
        <v>0</v>
      </c>
      <c r="E38" s="319">
        <v>0</v>
      </c>
      <c r="F38" s="320"/>
      <c r="G38" s="320">
        <v>22</v>
      </c>
      <c r="H38" s="320"/>
      <c r="I38" s="370">
        <f t="shared" si="0"/>
        <v>-22</v>
      </c>
      <c r="J38" s="394">
        <v>57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19623.591529999998</v>
      </c>
      <c r="G39" s="197">
        <f>G20+G23+G34+G35+G36+G37+G38</f>
        <v>117951.00163</v>
      </c>
      <c r="H39" s="197">
        <f>H25+H26+H27+H28+H32</f>
        <v>0</v>
      </c>
      <c r="I39" s="302">
        <f>I20+I23+I34+I35+I36+I37+I38</f>
        <v>206139.99836999999</v>
      </c>
      <c r="J39" s="198">
        <f>J20+J23+J34+J35+J36+J37+J38</f>
        <v>97657.574054000012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2" t="s">
        <v>113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115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4" t="s">
        <v>1</v>
      </c>
      <c r="C47" s="435"/>
      <c r="D47" s="435"/>
      <c r="E47" s="435"/>
      <c r="F47" s="435"/>
      <c r="G47" s="435"/>
      <c r="H47" s="435"/>
      <c r="I47" s="435"/>
      <c r="J47" s="435"/>
      <c r="K47" s="43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17" t="s">
        <v>2</v>
      </c>
      <c r="D49" s="418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27" t="s">
        <v>8</v>
      </c>
      <c r="C55" s="428"/>
      <c r="D55" s="428"/>
      <c r="E55" s="428"/>
      <c r="F55" s="428"/>
      <c r="G55" s="428"/>
      <c r="H55" s="428"/>
      <c r="I55" s="428"/>
      <c r="J55" s="428"/>
      <c r="K55" s="429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10</v>
      </c>
      <c r="F56" s="194" t="str">
        <f>G19</f>
        <v>LANDET KVANTUM T.O.M UKE 10</v>
      </c>
      <c r="G56" s="194" t="str">
        <f>I19</f>
        <v>RESTKVOTER</v>
      </c>
      <c r="H56" s="195" t="str">
        <f>J19</f>
        <v>LANDET KVANTUM T.O.M. UKE 10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0">
        <v>5386</v>
      </c>
      <c r="E57" s="382">
        <v>43.125869999999999</v>
      </c>
      <c r="F57" s="347">
        <v>167.90321</v>
      </c>
      <c r="G57" s="432">
        <f>D57-F57-F58</f>
        <v>5128.8863899999997</v>
      </c>
      <c r="H57" s="380">
        <v>214.28964999999999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1"/>
      <c r="E58" s="373">
        <v>55.196530000000003</v>
      </c>
      <c r="F58" s="387">
        <v>89.210400000000007</v>
      </c>
      <c r="G58" s="433"/>
      <c r="H58" s="349">
        <v>167.84551999999999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96">
        <v>200</v>
      </c>
      <c r="E59" s="383">
        <v>0.84260000000000002</v>
      </c>
      <c r="F59" s="389">
        <v>10.53679</v>
      </c>
      <c r="G59" s="397">
        <f>D59-F59</f>
        <v>189.46321</v>
      </c>
      <c r="H59" s="301">
        <v>13.739549999999999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8078</v>
      </c>
      <c r="E60" s="384">
        <f>E61+E62+E63</f>
        <v>7.4293000000000005</v>
      </c>
      <c r="F60" s="347">
        <f>F61+F62+F63</f>
        <v>38.244260000000004</v>
      </c>
      <c r="G60" s="387">
        <f>D60-F60</f>
        <v>8039.7557399999996</v>
      </c>
      <c r="H60" s="350">
        <f>H61+H62+H63</f>
        <v>20.672359999999998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0.47620000000000001</v>
      </c>
      <c r="F61" s="359">
        <v>4.1485000000000003</v>
      </c>
      <c r="G61" s="359"/>
      <c r="H61" s="360">
        <v>4.7342599999999999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5.7633000000000001</v>
      </c>
      <c r="F62" s="359">
        <v>21.19416</v>
      </c>
      <c r="G62" s="359"/>
      <c r="H62" s="360">
        <v>10.0747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1.1898</v>
      </c>
      <c r="F63" s="376">
        <v>12.9016</v>
      </c>
      <c r="G63" s="376"/>
      <c r="H63" s="381">
        <v>5.8634000000000004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/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106.5943</v>
      </c>
      <c r="F66" s="200">
        <f>F57+F58+F59+F60+F64+F65</f>
        <v>305.89465999999999</v>
      </c>
      <c r="G66" s="200">
        <f>D66-F66</f>
        <v>13449.10534</v>
      </c>
      <c r="H66" s="208">
        <f>H57+H58+H59+H60+H64+H65</f>
        <v>416.54708000000005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2" t="s">
        <v>120</v>
      </c>
      <c r="D67" s="442"/>
      <c r="E67" s="442"/>
      <c r="F67" s="442"/>
      <c r="G67" s="442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4" t="s">
        <v>1</v>
      </c>
      <c r="C72" s="435"/>
      <c r="D72" s="435"/>
      <c r="E72" s="435"/>
      <c r="F72" s="435"/>
      <c r="G72" s="435"/>
      <c r="H72" s="435"/>
      <c r="I72" s="435"/>
      <c r="J72" s="435"/>
      <c r="K72" s="43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25" t="s">
        <v>2</v>
      </c>
      <c r="D74" s="426"/>
      <c r="E74" s="425" t="s">
        <v>20</v>
      </c>
      <c r="F74" s="437"/>
      <c r="G74" s="425" t="s">
        <v>21</v>
      </c>
      <c r="H74" s="426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.75" thickBot="1" x14ac:dyDescent="0.3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1"/>
      <c r="D80" s="441"/>
      <c r="E80" s="441"/>
      <c r="F80" s="441"/>
      <c r="G80" s="441"/>
      <c r="H80" s="441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1"/>
      <c r="D81" s="441"/>
      <c r="E81" s="441"/>
      <c r="F81" s="441"/>
      <c r="G81" s="441"/>
      <c r="H81" s="441"/>
      <c r="I81" s="256"/>
      <c r="J81" s="256"/>
      <c r="K81" s="253"/>
      <c r="L81" s="256"/>
      <c r="M81" s="118"/>
    </row>
    <row r="82" spans="1:13" ht="14.1" customHeight="1" x14ac:dyDescent="0.25">
      <c r="B82" s="438" t="s">
        <v>8</v>
      </c>
      <c r="C82" s="439"/>
      <c r="D82" s="439"/>
      <c r="E82" s="439"/>
      <c r="F82" s="439"/>
      <c r="G82" s="439"/>
      <c r="H82" s="439"/>
      <c r="I82" s="439"/>
      <c r="J82" s="439"/>
      <c r="K82" s="440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10</v>
      </c>
      <c r="G84" s="194" t="str">
        <f>G19</f>
        <v>LANDET KVANTUM T.O.M UKE 10</v>
      </c>
      <c r="H84" s="194" t="str">
        <f>I19</f>
        <v>RESTKVOTER</v>
      </c>
      <c r="I84" s="195" t="str">
        <f>J19</f>
        <v>LANDET KVANTUM T.O.M. UKE 10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1142.9762900000001</v>
      </c>
      <c r="G85" s="328">
        <f>G86+G87</f>
        <v>6503.1978700000009</v>
      </c>
      <c r="H85" s="328">
        <f>H86+H87</f>
        <v>31189.80213</v>
      </c>
      <c r="I85" s="329">
        <f>I86+I87</f>
        <v>8759.879429999999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38396</v>
      </c>
      <c r="E86" s="315">
        <v>36868</v>
      </c>
      <c r="F86" s="330">
        <v>1142.9762900000001</v>
      </c>
      <c r="G86" s="330">
        <v>6460.8590700000004</v>
      </c>
      <c r="H86" s="330">
        <f>E86-G86</f>
        <v>30407.140930000001</v>
      </c>
      <c r="I86" s="331">
        <v>8718.3274299999994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42.338799999999999</v>
      </c>
      <c r="H87" s="332">
        <f>E87-G87</f>
        <v>782.66120000000001</v>
      </c>
      <c r="I87" s="333">
        <v>41.552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2150.87725</v>
      </c>
      <c r="G88" s="328">
        <f t="shared" si="2"/>
        <v>11545.477060000001</v>
      </c>
      <c r="H88" s="328">
        <f>H89+H94+H95</f>
        <v>57485.522939999995</v>
      </c>
      <c r="I88" s="329">
        <f t="shared" si="2"/>
        <v>12258.228609999998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1702.3324299999999</v>
      </c>
      <c r="G89" s="334">
        <f t="shared" si="4"/>
        <v>8093.386590000001</v>
      </c>
      <c r="H89" s="334">
        <f>H90+H91+H92+H93</f>
        <v>44948.613409999998</v>
      </c>
      <c r="I89" s="335">
        <f t="shared" si="4"/>
        <v>7106.1903899999998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12994</v>
      </c>
      <c r="E90" s="317">
        <v>14541</v>
      </c>
      <c r="F90" s="336">
        <v>276.61653000000001</v>
      </c>
      <c r="G90" s="336">
        <v>1965.89681</v>
      </c>
      <c r="H90" s="336">
        <f t="shared" ref="H90:H98" si="5">E90-G90</f>
        <v>12575.10319</v>
      </c>
      <c r="I90" s="337">
        <v>2000.3227300000001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13406</v>
      </c>
      <c r="E91" s="317">
        <v>14922</v>
      </c>
      <c r="F91" s="336">
        <v>355.24641000000003</v>
      </c>
      <c r="G91" s="336">
        <v>3273.72289</v>
      </c>
      <c r="H91" s="336">
        <f t="shared" si="5"/>
        <v>11648.277109999999</v>
      </c>
      <c r="I91" s="337">
        <v>2683.3719000000001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13896</v>
      </c>
      <c r="E92" s="317">
        <v>15480</v>
      </c>
      <c r="F92" s="336">
        <v>621.28413</v>
      </c>
      <c r="G92" s="336">
        <v>2215.6880200000001</v>
      </c>
      <c r="H92" s="336">
        <f t="shared" si="5"/>
        <v>13264.31198</v>
      </c>
      <c r="I92" s="337">
        <v>2263.0279300000002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82</v>
      </c>
      <c r="D93" s="317">
        <v>8460</v>
      </c>
      <c r="E93" s="317">
        <v>8099</v>
      </c>
      <c r="F93" s="336">
        <v>449.18536</v>
      </c>
      <c r="G93" s="336">
        <v>638.07887000000005</v>
      </c>
      <c r="H93" s="336">
        <f t="shared" si="5"/>
        <v>7460.9211299999997</v>
      </c>
      <c r="I93" s="337">
        <v>159.46782999999999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11497</v>
      </c>
      <c r="E94" s="316">
        <v>10822</v>
      </c>
      <c r="F94" s="334">
        <v>339.73036000000002</v>
      </c>
      <c r="G94" s="334">
        <v>2969.05051</v>
      </c>
      <c r="H94" s="334">
        <f t="shared" si="5"/>
        <v>7852.94949</v>
      </c>
      <c r="I94" s="335">
        <v>4703.5901999999996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79</v>
      </c>
      <c r="D95" s="322">
        <v>5109</v>
      </c>
      <c r="E95" s="322">
        <v>5167</v>
      </c>
      <c r="F95" s="345">
        <v>108.81446</v>
      </c>
      <c r="G95" s="345">
        <v>483.03996000000001</v>
      </c>
      <c r="H95" s="345">
        <f t="shared" si="5"/>
        <v>4683.9600399999999</v>
      </c>
      <c r="I95" s="346">
        <v>448.44801999999999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6">
        <v>351</v>
      </c>
      <c r="E96" s="396">
        <v>351</v>
      </c>
      <c r="F96" s="341"/>
      <c r="G96" s="341">
        <v>3.3616799999999998</v>
      </c>
      <c r="H96" s="341">
        <f t="shared" si="5"/>
        <v>347.63832000000002</v>
      </c>
      <c r="I96" s="342">
        <v>16.482240000000001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3</v>
      </c>
      <c r="G97" s="320">
        <v>300</v>
      </c>
      <c r="H97" s="320">
        <f t="shared" si="5"/>
        <v>0</v>
      </c>
      <c r="I97" s="323">
        <v>10.64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117</v>
      </c>
      <c r="D98" s="319"/>
      <c r="E98" s="319"/>
      <c r="F98" s="320"/>
      <c r="G98" s="320">
        <v>6</v>
      </c>
      <c r="H98" s="320">
        <f t="shared" si="5"/>
        <v>-6</v>
      </c>
      <c r="I98" s="323">
        <v>11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3296.8535400000001</v>
      </c>
      <c r="G99" s="395">
        <f t="shared" si="6"/>
        <v>18358.036610000003</v>
      </c>
      <c r="H99" s="222">
        <f>H85+H88+H96+H97+H98</f>
        <v>89016.96338999999</v>
      </c>
      <c r="I99" s="198">
        <f>I85+I88+I96+I97+I98</f>
        <v>21056.23028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3" t="s">
        <v>118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34" t="s">
        <v>1</v>
      </c>
      <c r="C106" s="435"/>
      <c r="D106" s="435"/>
      <c r="E106" s="435"/>
      <c r="F106" s="435"/>
      <c r="G106" s="435"/>
      <c r="H106" s="435"/>
      <c r="I106" s="435"/>
      <c r="J106" s="435"/>
      <c r="K106" s="436"/>
      <c r="L106" s="205"/>
      <c r="M106" s="20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25" t="s">
        <v>2</v>
      </c>
      <c r="D108" s="426"/>
      <c r="E108" s="425" t="s">
        <v>20</v>
      </c>
      <c r="F108" s="426"/>
      <c r="G108" s="425" t="s">
        <v>21</v>
      </c>
      <c r="H108" s="426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27" t="s">
        <v>8</v>
      </c>
      <c r="C116" s="428"/>
      <c r="D116" s="428"/>
      <c r="E116" s="428"/>
      <c r="F116" s="428"/>
      <c r="G116" s="428"/>
      <c r="H116" s="428"/>
      <c r="I116" s="428"/>
      <c r="J116" s="428"/>
      <c r="K116" s="429"/>
      <c r="L116" s="205"/>
      <c r="M116" s="20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10</v>
      </c>
      <c r="G118" s="194" t="str">
        <f>G19</f>
        <v>LANDET KVANTUM T.O.M UKE 10</v>
      </c>
      <c r="H118" s="194" t="str">
        <f>I19</f>
        <v>RESTKVOTER</v>
      </c>
      <c r="I118" s="195" t="str">
        <f>J19</f>
        <v>LANDET KVANTUM T.O.M. UKE 10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1853.5001999999999</v>
      </c>
      <c r="G119" s="232">
        <f t="shared" si="8"/>
        <v>14907.15149</v>
      </c>
      <c r="H119" s="347">
        <f t="shared" si="8"/>
        <v>15407.15149</v>
      </c>
      <c r="I119" s="350">
        <f t="shared" si="8"/>
        <v>14049.777319999999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12</v>
      </c>
      <c r="D120" s="244">
        <v>45176</v>
      </c>
      <c r="E120" s="244">
        <v>41220</v>
      </c>
      <c r="F120" s="244">
        <v>1853.5001999999999</v>
      </c>
      <c r="G120" s="244">
        <v>13256.07516</v>
      </c>
      <c r="H120" s="351">
        <v>13256.07516</v>
      </c>
      <c r="I120" s="352">
        <v>11713.623229999999</v>
      </c>
      <c r="J120" s="156"/>
      <c r="K120" s="128"/>
      <c r="L120" s="156"/>
      <c r="M120" s="156"/>
    </row>
    <row r="121" spans="2:13" ht="14.1" customHeight="1" x14ac:dyDescent="0.25">
      <c r="B121" s="9"/>
      <c r="C121" s="260" t="s">
        <v>11</v>
      </c>
      <c r="D121" s="244">
        <v>10794</v>
      </c>
      <c r="E121" s="244">
        <v>10337</v>
      </c>
      <c r="F121" s="244"/>
      <c r="G121" s="244">
        <v>1651.0763300000001</v>
      </c>
      <c r="H121" s="351">
        <v>1651.0763300000001</v>
      </c>
      <c r="I121" s="352">
        <v>2336.15409</v>
      </c>
      <c r="J121" s="156"/>
      <c r="K121" s="128"/>
      <c r="L121" s="156"/>
      <c r="M121" s="156"/>
    </row>
    <row r="122" spans="2:13" ht="15.75" thickBot="1" x14ac:dyDescent="0.3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2" t="s">
        <v>38</v>
      </c>
      <c r="D123" s="295">
        <v>38155</v>
      </c>
      <c r="E123" s="295">
        <v>34652</v>
      </c>
      <c r="F123" s="295"/>
      <c r="G123" s="295">
        <v>136.50018</v>
      </c>
      <c r="H123" s="298">
        <f>E123-G123</f>
        <v>34515.499819999997</v>
      </c>
      <c r="I123" s="300">
        <v>576.06404000000009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2755.1082399999996</v>
      </c>
      <c r="G124" s="226">
        <f>G133+G130+G125</f>
        <v>16377.588549999999</v>
      </c>
      <c r="H124" s="355">
        <f>H125+H130+H133</f>
        <v>37264.41145</v>
      </c>
      <c r="I124" s="356">
        <f>I125+I130+I133</f>
        <v>19089.560810000003</v>
      </c>
      <c r="J124" s="118"/>
      <c r="K124" s="128"/>
      <c r="L124" s="156"/>
      <c r="M124" s="156"/>
    </row>
    <row r="125" spans="2:13" ht="15.75" customHeight="1" x14ac:dyDescent="0.25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1868.7811899999997</v>
      </c>
      <c r="G125" s="377">
        <f>G126+G127+G129+G128</f>
        <v>13212.647369999999</v>
      </c>
      <c r="H125" s="357">
        <f>H126+H127+H128+H129</f>
        <v>27296.352630000001</v>
      </c>
      <c r="I125" s="358">
        <f>I126+I127+I128+I129</f>
        <v>15296.968480000001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5" t="s">
        <v>22</v>
      </c>
      <c r="D126" s="240">
        <v>11917</v>
      </c>
      <c r="E126" s="240">
        <v>12976</v>
      </c>
      <c r="F126" s="240">
        <v>419.85719</v>
      </c>
      <c r="G126" s="240">
        <v>2919.7961799999998</v>
      </c>
      <c r="H126" s="359">
        <f t="shared" ref="H126:H138" si="9">E126-G126</f>
        <v>10056.203820000001</v>
      </c>
      <c r="I126" s="360">
        <v>3016.5819499999998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5" t="s">
        <v>23</v>
      </c>
      <c r="D127" s="240">
        <v>12852</v>
      </c>
      <c r="E127" s="240">
        <v>10724</v>
      </c>
      <c r="F127" s="240">
        <v>669.59115999999995</v>
      </c>
      <c r="G127" s="240">
        <v>4300.0840200000002</v>
      </c>
      <c r="H127" s="359">
        <f t="shared" si="9"/>
        <v>6423.9159799999998</v>
      </c>
      <c r="I127" s="360">
        <v>4965.4511199999997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24</v>
      </c>
      <c r="D128" s="240">
        <v>11166</v>
      </c>
      <c r="E128" s="240">
        <v>8990</v>
      </c>
      <c r="F128" s="240">
        <v>527.13613999999995</v>
      </c>
      <c r="G128" s="240">
        <v>4061.4754699999999</v>
      </c>
      <c r="H128" s="359">
        <f t="shared" si="9"/>
        <v>4928.5245300000006</v>
      </c>
      <c r="I128" s="360">
        <v>4721.9192300000004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5" t="s">
        <v>82</v>
      </c>
      <c r="D129" s="240">
        <v>9034</v>
      </c>
      <c r="E129" s="240">
        <v>7819</v>
      </c>
      <c r="F129" s="240">
        <v>252.19669999999999</v>
      </c>
      <c r="G129" s="240">
        <v>1931.2917</v>
      </c>
      <c r="H129" s="359">
        <f t="shared" si="9"/>
        <v>5887.7083000000002</v>
      </c>
      <c r="I129" s="360">
        <v>2593.0161800000001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6" t="s">
        <v>18</v>
      </c>
      <c r="D130" s="233">
        <f>D132+D131</f>
        <v>6380</v>
      </c>
      <c r="E130" s="233">
        <v>5924</v>
      </c>
      <c r="F130" s="233">
        <v>607.32600000000002</v>
      </c>
      <c r="G130" s="233">
        <v>1624.40014</v>
      </c>
      <c r="H130" s="361">
        <f t="shared" si="9"/>
        <v>4299.5998600000003</v>
      </c>
      <c r="I130" s="362">
        <v>2102.54394</v>
      </c>
      <c r="J130" s="39"/>
      <c r="K130" s="128"/>
      <c r="L130" s="156"/>
      <c r="M130" s="156"/>
    </row>
    <row r="131" spans="2:13" ht="14.1" customHeight="1" x14ac:dyDescent="0.25">
      <c r="B131" s="9"/>
      <c r="C131" s="265" t="s">
        <v>40</v>
      </c>
      <c r="D131" s="240">
        <v>5880</v>
      </c>
      <c r="E131" s="240">
        <f>E130-500</f>
        <v>5424</v>
      </c>
      <c r="F131" s="240">
        <v>607.32600000000002</v>
      </c>
      <c r="G131" s="240">
        <v>1615.06594</v>
      </c>
      <c r="H131" s="359">
        <f t="shared" si="9"/>
        <v>3808.93406</v>
      </c>
      <c r="I131" s="360">
        <v>2090.3840399999999</v>
      </c>
      <c r="J131" s="118"/>
      <c r="K131" s="128"/>
      <c r="L131" s="156"/>
      <c r="M131" s="156"/>
    </row>
    <row r="132" spans="2:13" ht="14.1" customHeight="1" x14ac:dyDescent="0.25">
      <c r="B132" s="20"/>
      <c r="C132" s="265" t="s">
        <v>41</v>
      </c>
      <c r="D132" s="240">
        <v>500</v>
      </c>
      <c r="E132" s="240">
        <v>500</v>
      </c>
      <c r="F132" s="240">
        <f>F130-F131</f>
        <v>0</v>
      </c>
      <c r="G132" s="240">
        <f>G130-G131</f>
        <v>9.3342000000000098</v>
      </c>
      <c r="H132" s="359">
        <f t="shared" si="9"/>
        <v>490.66579999999999</v>
      </c>
      <c r="I132" s="360">
        <f>I130-I131</f>
        <v>12.159900000000107</v>
      </c>
      <c r="J132" s="39"/>
      <c r="K132" s="128"/>
      <c r="L132" s="156"/>
      <c r="M132" s="156"/>
    </row>
    <row r="133" spans="2:13" ht="15.75" thickBot="1" x14ac:dyDescent="0.3">
      <c r="B133" s="9"/>
      <c r="C133" s="267" t="s">
        <v>79</v>
      </c>
      <c r="D133" s="257">
        <v>8119</v>
      </c>
      <c r="E133" s="257">
        <v>7209</v>
      </c>
      <c r="F133" s="257">
        <v>279.00105000000002</v>
      </c>
      <c r="G133" s="257">
        <v>1540.5410400000001</v>
      </c>
      <c r="H133" s="363">
        <f t="shared" si="9"/>
        <v>5668.4589599999999</v>
      </c>
      <c r="I133" s="364">
        <v>1690.0483899999999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13</v>
      </c>
      <c r="D134" s="226">
        <v>139</v>
      </c>
      <c r="E134" s="226">
        <f>D134</f>
        <v>139</v>
      </c>
      <c r="F134" s="226">
        <v>1.09955</v>
      </c>
      <c r="G134" s="226">
        <v>7.75725</v>
      </c>
      <c r="H134" s="378">
        <f t="shared" si="9"/>
        <v>131.24275</v>
      </c>
      <c r="I134" s="379">
        <v>6.0142499999999997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8" t="s">
        <v>42</v>
      </c>
      <c r="D135" s="296">
        <v>250</v>
      </c>
      <c r="E135" s="296">
        <v>250</v>
      </c>
      <c r="F135" s="296"/>
      <c r="G135" s="296">
        <v>11.622999999999999</v>
      </c>
      <c r="H135" s="299">
        <f t="shared" si="9"/>
        <v>238.37700000000001</v>
      </c>
      <c r="I135" s="301">
        <v>21.2</v>
      </c>
      <c r="J135" s="118"/>
      <c r="K135" s="128"/>
      <c r="L135" s="156"/>
      <c r="M135" s="156"/>
    </row>
    <row r="136" spans="2:13" s="70" customFormat="1" ht="18" thickBot="1" x14ac:dyDescent="0.3">
      <c r="B136" s="9"/>
      <c r="C136" s="268" t="s">
        <v>65</v>
      </c>
      <c r="D136" s="226">
        <v>2000</v>
      </c>
      <c r="E136" s="226">
        <v>2000</v>
      </c>
      <c r="F136" s="226">
        <v>14</v>
      </c>
      <c r="G136" s="226">
        <v>2000</v>
      </c>
      <c r="H136" s="230">
        <f>E136-G136</f>
        <v>0</v>
      </c>
      <c r="I136" s="231">
        <v>69.555480000000003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9" t="s">
        <v>14</v>
      </c>
      <c r="D137" s="225"/>
      <c r="E137" s="225"/>
      <c r="F137" s="225">
        <v>10</v>
      </c>
      <c r="G137" s="225">
        <v>435</v>
      </c>
      <c r="H137" s="234">
        <f t="shared" si="9"/>
        <v>-435</v>
      </c>
      <c r="I137" s="297">
        <v>422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4633.7079899999999</v>
      </c>
      <c r="G138" s="186">
        <f>G119+G123+G124+G134+G135+G136+G137</f>
        <v>33875.620469999994</v>
      </c>
      <c r="H138" s="200">
        <f t="shared" si="9"/>
        <v>108864.37953000001</v>
      </c>
      <c r="I138" s="198">
        <f>I119+I122+I123+I124+I134+I135+I136+I137</f>
        <v>34234.171900000001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2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17" t="s">
        <v>2</v>
      </c>
      <c r="D148" s="418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123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124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10</v>
      </c>
      <c r="F157" s="69" t="str">
        <f>G19</f>
        <v>LANDET KVANTUM T.O.M UKE 10</v>
      </c>
      <c r="G157" s="69" t="str">
        <f>I19</f>
        <v>RESTKVOTER</v>
      </c>
      <c r="H157" s="92" t="str">
        <f>J19</f>
        <v>LANDET KVANTUM T.O.M. UKE 10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379.00639999999999</v>
      </c>
      <c r="F158" s="183">
        <v>1282.7292</v>
      </c>
      <c r="G158" s="183">
        <f>D158-F158</f>
        <v>34802.270799999998</v>
      </c>
      <c r="H158" s="220">
        <v>1924.44127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1.7225999999999999</v>
      </c>
      <c r="F159" s="183">
        <v>2.8705699999999998</v>
      </c>
      <c r="G159" s="183">
        <f>D159-F159</f>
        <v>97.129429999999999</v>
      </c>
      <c r="H159" s="220">
        <v>1.704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380.72899999999998</v>
      </c>
      <c r="F161" s="185">
        <f>SUM(F158:F160)</f>
        <v>1285.59977</v>
      </c>
      <c r="G161" s="185">
        <f>D161-F161</f>
        <v>34933.400229999999</v>
      </c>
      <c r="H161" s="207">
        <f>SUM(H158:H160)</f>
        <v>1926.14527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2" t="s">
        <v>1</v>
      </c>
      <c r="C164" s="423"/>
      <c r="D164" s="423"/>
      <c r="E164" s="423"/>
      <c r="F164" s="423"/>
      <c r="G164" s="423"/>
      <c r="H164" s="423"/>
      <c r="I164" s="423"/>
      <c r="J164" s="423"/>
      <c r="K164" s="424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17" t="s">
        <v>2</v>
      </c>
      <c r="D166" s="418"/>
      <c r="E166" s="417" t="s">
        <v>53</v>
      </c>
      <c r="F166" s="418"/>
      <c r="G166" s="417" t="s">
        <v>54</v>
      </c>
      <c r="H166" s="418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19" t="s">
        <v>8</v>
      </c>
      <c r="C175" s="420"/>
      <c r="D175" s="420"/>
      <c r="E175" s="420"/>
      <c r="F175" s="420"/>
      <c r="G175" s="420"/>
      <c r="H175" s="420"/>
      <c r="I175" s="420"/>
      <c r="J175" s="420"/>
      <c r="K175" s="421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10</v>
      </c>
      <c r="G177" s="69" t="str">
        <f>G19</f>
        <v>LANDET KVANTUM T.O.M UKE 10</v>
      </c>
      <c r="H177" s="69" t="str">
        <f>I19</f>
        <v>RESTKVOTER</v>
      </c>
      <c r="I177" s="92" t="str">
        <f>J19</f>
        <v>LANDET KVANTUM T.O.M. UKE 10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271.24329999999998</v>
      </c>
      <c r="G178" s="227">
        <f t="shared" si="11"/>
        <v>1314.0478300000002</v>
      </c>
      <c r="H178" s="305">
        <f t="shared" si="11"/>
        <v>28974.95217</v>
      </c>
      <c r="I178" s="310">
        <f>I179+I180+I181+I182</f>
        <v>4728.0000200000004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72</v>
      </c>
      <c r="D179" s="288">
        <v>16288</v>
      </c>
      <c r="E179" s="288">
        <v>18521</v>
      </c>
      <c r="F179" s="288">
        <v>221.23750000000001</v>
      </c>
      <c r="G179" s="288">
        <v>826.20555999999999</v>
      </c>
      <c r="H179" s="303">
        <f t="shared" ref="H179:H184" si="12">E179-G179</f>
        <v>17694.794440000001</v>
      </c>
      <c r="I179" s="308">
        <v>4103.9098599999998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4239</v>
      </c>
      <c r="E180" s="288">
        <v>4820</v>
      </c>
      <c r="F180" s="288"/>
      <c r="G180" s="288">
        <v>162.56025</v>
      </c>
      <c r="H180" s="303">
        <f t="shared" si="12"/>
        <v>4657.4397499999995</v>
      </c>
      <c r="I180" s="308">
        <v>101.2122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1561</v>
      </c>
      <c r="E181" s="288">
        <v>1617</v>
      </c>
      <c r="F181" s="288">
        <v>47.811</v>
      </c>
      <c r="G181" s="288">
        <v>297.63661999999999</v>
      </c>
      <c r="H181" s="303">
        <f t="shared" si="12"/>
        <v>1319.36338</v>
      </c>
      <c r="I181" s="308">
        <v>482.04235999999997</v>
      </c>
      <c r="J181" s="80"/>
      <c r="K181" s="57"/>
      <c r="L181" s="192"/>
      <c r="M181" s="192"/>
    </row>
    <row r="182" spans="1:13" ht="14.1" customHeight="1" thickBot="1" x14ac:dyDescent="0.3">
      <c r="B182" s="49"/>
      <c r="C182" s="390" t="s">
        <v>106</v>
      </c>
      <c r="D182" s="391">
        <v>5124</v>
      </c>
      <c r="E182" s="391">
        <v>5331</v>
      </c>
      <c r="F182" s="391">
        <v>2.1947999999999999</v>
      </c>
      <c r="G182" s="391">
        <v>27.645399999999999</v>
      </c>
      <c r="H182" s="392">
        <f t="shared" si="12"/>
        <v>5303.3545999999997</v>
      </c>
      <c r="I182" s="393">
        <v>40.835599999999999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/>
      <c r="G183" s="289">
        <v>1.1830000000000001</v>
      </c>
      <c r="H183" s="307">
        <f t="shared" si="12"/>
        <v>5498.817</v>
      </c>
      <c r="I183" s="416">
        <v>37.339860000000002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80.590249999999997</v>
      </c>
      <c r="G184" s="227">
        <f>G185+G186</f>
        <v>1212.4313300000001</v>
      </c>
      <c r="H184" s="305">
        <f t="shared" si="12"/>
        <v>6787.5686699999997</v>
      </c>
      <c r="I184" s="310">
        <f>I185+I186</f>
        <v>974.72938999999997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/>
      <c r="G185" s="288">
        <v>290.21832000000001</v>
      </c>
      <c r="H185" s="303"/>
      <c r="I185" s="308">
        <v>156.66564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80.590249999999997</v>
      </c>
      <c r="G186" s="229">
        <v>922.21301000000005</v>
      </c>
      <c r="H186" s="306"/>
      <c r="I186" s="311">
        <v>818.06375000000003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0.36299999999999999</v>
      </c>
      <c r="H187" s="307">
        <f>E187-G187</f>
        <v>9.6370000000000005</v>
      </c>
      <c r="I187" s="312">
        <v>0.24315000000000001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1.0356000000000001</v>
      </c>
      <c r="G188" s="228">
        <v>16.64716</v>
      </c>
      <c r="H188" s="304">
        <f>E188-G188</f>
        <v>-16.64716</v>
      </c>
      <c r="I188" s="309">
        <v>14.609349999999999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352.86914999999993</v>
      </c>
      <c r="G189" s="186">
        <f>G178+G183+G184+G187+G188</f>
        <v>2544.6723200000001</v>
      </c>
      <c r="H189" s="200">
        <f>H178+H183+H184+H187+H188</f>
        <v>41254.327680000002</v>
      </c>
      <c r="I189" s="198">
        <f>I178+I183+I184+I187+I188</f>
        <v>5754.9217699999999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.75" thickBot="1" x14ac:dyDescent="0.3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22" t="s">
        <v>1</v>
      </c>
      <c r="C195" s="423"/>
      <c r="D195" s="423"/>
      <c r="E195" s="423"/>
      <c r="F195" s="423"/>
      <c r="G195" s="423"/>
      <c r="H195" s="423"/>
      <c r="I195" s="423"/>
      <c r="J195" s="423"/>
      <c r="K195" s="424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17" t="s">
        <v>2</v>
      </c>
      <c r="D197" s="418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7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19" t="s">
        <v>8</v>
      </c>
      <c r="C205" s="420"/>
      <c r="D205" s="420"/>
      <c r="E205" s="420"/>
      <c r="F205" s="420"/>
      <c r="G205" s="420"/>
      <c r="H205" s="420"/>
      <c r="I205" s="420"/>
      <c r="J205" s="420"/>
      <c r="K205" s="421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10</v>
      </c>
      <c r="F207" s="69" t="str">
        <f>G19</f>
        <v>LANDET KVANTUM T.O.M UKE 10</v>
      </c>
      <c r="G207" s="69" t="str">
        <f>I19</f>
        <v>RESTKVOTER</v>
      </c>
      <c r="H207" s="92" t="str">
        <f>J19</f>
        <v>LANDET KVANTUM T.O.M. UKE 10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2.87012</v>
      </c>
      <c r="F208" s="183">
        <v>28.18873</v>
      </c>
      <c r="G208" s="183">
        <f>D208-F208</f>
        <v>671.81127000000004</v>
      </c>
      <c r="H208" s="220">
        <v>109.68353999999999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14.919560000000001</v>
      </c>
      <c r="F209" s="183">
        <v>339.19725</v>
      </c>
      <c r="G209" s="183">
        <f t="shared" ref="G209:G211" si="13">D209-F209</f>
        <v>1030.8027500000001</v>
      </c>
      <c r="H209" s="220">
        <v>732.82619999999997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1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/>
      <c r="F211" s="184"/>
      <c r="G211" s="183">
        <f t="shared" si="13"/>
        <v>0</v>
      </c>
      <c r="H211" s="221"/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17.789680000000001</v>
      </c>
      <c r="F212" s="185">
        <f>SUM(F208:F211)</f>
        <v>368.14506</v>
      </c>
      <c r="G212" s="185">
        <f>D212-F212</f>
        <v>1751.8549399999999</v>
      </c>
      <c r="H212" s="207">
        <f>H208+H209+H210+H211</f>
        <v>844.06881999999996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22" t="s">
        <v>1</v>
      </c>
      <c r="C223" s="423"/>
      <c r="D223" s="423"/>
      <c r="E223" s="423"/>
      <c r="F223" s="423"/>
      <c r="G223" s="423"/>
      <c r="H223" s="423"/>
      <c r="I223" s="423"/>
      <c r="J223" s="423"/>
      <c r="K223" s="424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17" t="s">
        <v>93</v>
      </c>
      <c r="D225" s="418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5" t="s">
        <v>31</v>
      </c>
      <c r="D229" s="276">
        <v>4608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25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19" t="s">
        <v>8</v>
      </c>
      <c r="C232" s="420"/>
      <c r="D232" s="420"/>
      <c r="E232" s="420"/>
      <c r="F232" s="420"/>
      <c r="G232" s="420"/>
      <c r="H232" s="420"/>
      <c r="I232" s="420"/>
      <c r="J232" s="420"/>
      <c r="K232" s="421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403" t="s">
        <v>87</v>
      </c>
      <c r="D234" s="404" t="s">
        <v>88</v>
      </c>
      <c r="E234" s="405" t="str">
        <f>E207</f>
        <v>LANDET KVANTUM UKE 10</v>
      </c>
      <c r="F234" s="405" t="str">
        <f>F207</f>
        <v>LANDET KVANTUM T.O.M UKE 10</v>
      </c>
      <c r="G234" s="405" t="s">
        <v>62</v>
      </c>
      <c r="H234" s="406" t="str">
        <f>H207</f>
        <v>LANDET KVANTUM T.O.M. UKE 10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46">
        <v>2427</v>
      </c>
      <c r="E235" s="407">
        <f>SUM(E236:E237)</f>
        <v>151.98699999999999</v>
      </c>
      <c r="F235" s="407">
        <f>SUM(F236:F237)</f>
        <v>1218.9780299999998</v>
      </c>
      <c r="G235" s="446">
        <f>D235-F235</f>
        <v>1208.0219700000002</v>
      </c>
      <c r="H235" s="407">
        <f>SUM(H236:H237)</f>
        <v>946.35204999999996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78</v>
      </c>
      <c r="D236" s="447"/>
      <c r="E236" s="409">
        <v>121.0235</v>
      </c>
      <c r="F236" s="409">
        <v>1046.7432899999999</v>
      </c>
      <c r="G236" s="447"/>
      <c r="H236" s="409">
        <v>774.67155000000002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79</v>
      </c>
      <c r="D237" s="448"/>
      <c r="E237" s="410">
        <v>30.9635</v>
      </c>
      <c r="F237" s="410">
        <v>172.23473999999999</v>
      </c>
      <c r="G237" s="448"/>
      <c r="H237" s="410">
        <v>171.68049999999999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46">
        <v>1213</v>
      </c>
      <c r="E238" s="407">
        <f>SUM(E239:E240)</f>
        <v>0</v>
      </c>
      <c r="F238" s="407">
        <f>SUM(F239:F240)</f>
        <v>0</v>
      </c>
      <c r="G238" s="446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78</v>
      </c>
      <c r="D239" s="447"/>
      <c r="E239" s="409"/>
      <c r="F239" s="409"/>
      <c r="G239" s="447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79</v>
      </c>
      <c r="D240" s="448"/>
      <c r="E240" s="410"/>
      <c r="F240" s="410"/>
      <c r="G240" s="448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46">
        <v>0</v>
      </c>
      <c r="E241" s="407">
        <f>SUM(E242:E243)</f>
        <v>0</v>
      </c>
      <c r="F241" s="407">
        <f>SUM(F242:F243)</f>
        <v>0</v>
      </c>
      <c r="G241" s="446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408" t="s">
        <v>78</v>
      </c>
      <c r="D242" s="447"/>
      <c r="E242" s="409"/>
      <c r="F242" s="409"/>
      <c r="G242" s="447"/>
      <c r="H242" s="409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408" t="s">
        <v>79</v>
      </c>
      <c r="D243" s="448"/>
      <c r="E243" s="410"/>
      <c r="F243" s="410"/>
      <c r="G243" s="448"/>
      <c r="H243" s="410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413">
        <f>SUM(D235:D244)</f>
        <v>3640</v>
      </c>
      <c r="E245" s="185">
        <f>E235+E238+E241+E244</f>
        <v>151.98699999999999</v>
      </c>
      <c r="F245" s="185">
        <f>F235+F238+F241+F244</f>
        <v>1218.9780299999998</v>
      </c>
      <c r="G245" s="413">
        <f>SUM(G235:G244)</f>
        <v>2421.0219700000002</v>
      </c>
      <c r="H245" s="185">
        <f>H235+H238+H241+H244</f>
        <v>946.35204999999996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10
&amp;"-,Normal"&amp;11(iht. motatte landings- og sluttsedler fra fiskesalgslagene; alle tallstørrelser i hele tonn)&amp;R10.03.2020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UKE_10_2020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2020-01-28T14:51:08Z</cp:lastPrinted>
  <dcterms:created xsi:type="dcterms:W3CDTF">2011-07-06T12:13:20Z</dcterms:created>
  <dcterms:modified xsi:type="dcterms:W3CDTF">2020-03-10T10:34:14Z</dcterms:modified>
</cp:coreProperties>
</file>