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3040" windowHeight="10848" tabRatio="413"/>
  </bookViews>
  <sheets>
    <sheet name="UKE_37_2018" sheetId="1" r:id="rId1"/>
  </sheets>
  <definedNames>
    <definedName name="Z_14D440E4_F18A_4F78_9989_38C1B133222D_.wvu.Cols" localSheetId="0" hidden="1">UKE_37_2018!#REF!</definedName>
    <definedName name="Z_14D440E4_F18A_4F78_9989_38C1B133222D_.wvu.PrintArea" localSheetId="0" hidden="1">UKE_37_2018!$B$1:$M$247</definedName>
    <definedName name="Z_14D440E4_F18A_4F78_9989_38C1B133222D_.wvu.Rows" localSheetId="0" hidden="1">UKE_37_2018!$359:$1048576,UKE_37_2018!$248:$358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43" i="1" l="1"/>
  <c r="G29" i="1"/>
  <c r="F29" i="1"/>
  <c r="G95" i="1"/>
  <c r="F95" i="1"/>
  <c r="G33" i="1"/>
  <c r="F37" i="1" l="1"/>
  <c r="F33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<sst xmlns="http://schemas.openxmlformats.org/spreadsheetml/2006/main" count="256" uniqueCount="129">
  <si>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</si>
  <si>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</si>
  <si>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</si>
  <si>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</si>
  <si>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</si>
  <si>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</si>
  <si>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</si>
  <si>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</si>
  <si>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</si>
  <si>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</si>
  <si>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</si>
  <si>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</si>
  <si>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</si>
  <si>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</si>
  <si>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</si>
  <si>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</si>
  <si>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</si>
  <si>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</si>
  <si>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</si>
  <si>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</si>
  <si>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</si>
  <si>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</si>
  <si>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</si>
  <si>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</si>
  <si>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</si>
  <si>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</si>
  <si>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</si>
  <si>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</si>
  <si>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</si>
  <si>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</si>
  <si>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</si>
  <si>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</si>
  <si>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</si>
  <si>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</si>
  <si>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</si>
  <si>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</si>
  <si>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</si>
  <si>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</si>
  <si>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</si>
  <si>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</si>
  <si>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</si>
  <si>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</si>
  <si>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</si>
  <si>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</si>
  <si>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</si>
  <si>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</si>
  <si>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</si>
  <si>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</si>
  <si>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</si>
  <si>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</si>
  <si>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</si>
  <si>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</si>
  <si>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</si>
  <si>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</si>
  <si>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</si>
  <si>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</si>
  <si>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</si>
  <si>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</si>
  <si>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</si>
  <si>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</si>
  <si>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</si>
  <si>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</si>
  <si>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</si>
  <si>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</si>
  <si>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</si>
  <si>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</si>
  <si>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</si>
  <si>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</si>
  <si>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</si>
  <si>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</si>
  <si>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</si>
  <si>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</si>
  <si>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</si>
  <si>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</si>
  <si>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</si>
  <si>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</si>
  <si>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</si>
  <si>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</si>
  <si>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</si>
  <si>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</si>
  <si>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</si>
  <si>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</si>
  <si>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</si>
  <si>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</si>
  <si>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</si>
  <si>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</si>
  <si>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</si>
  <si>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</si>
  <si>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</si>
  <si>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</si>
  <si>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</si>
  <si>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</si>
  <si>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</si>
  <si>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</si>
  <si>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</si>
  <si>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</si>
  <si>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</si>
  <si>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</si>
  <si>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</si>
  <si>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</si>
  <si>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</si>
  <si>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</si>
  <si>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</si>
  <si>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</si>
  <si>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</si>
  <si>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</si>
  <si>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</si>
  <si>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</si>
  <si>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</si>
  <si>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</si>
  <si>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</si>
  <si>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</si>
  <si>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</si>
  <si>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</si>
  <si>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</si>
  <si>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</si>
  <si>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</si>
  <si>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</si>
  <si>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</si>
  <si>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</si>
  <si>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</si>
  <si>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</si>
  <si>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t>LANDET KVANTUM UKE 37</t>
  </si>
  <si>
    <t>LANDET KVANTUM T.O.M UKE 37</t>
  </si>
  <si>
    <t>LANDET KVANTUM T.O.M. UKE 37 2017</t>
  </si>
  <si>
    <r>
      <t xml:space="preserve">3 </t>
    </r>
    <r>
      <rPr>
        <sz val="9"/>
        <color theme="1"/>
        <rFont val="Calibri"/>
        <family val="2"/>
      </rPr>
      <t>Registrert rekreasjonsfiske utgjør 1 544 tonn, men det legges til grunn at hele avsetningen tas</t>
    </r>
  </si>
  <si>
    <r>
      <t xml:space="preserve">1 </t>
    </r>
    <r>
      <rPr>
        <sz val="9"/>
        <color theme="1"/>
        <rFont val="Calibri"/>
        <family val="2"/>
      </rPr>
      <t xml:space="preserve">Periodekvotene utgjør 7750 tonn og avsetning til bifangst 269 tonn.  </t>
    </r>
  </si>
  <si>
    <r>
      <t xml:space="preserve">2 </t>
    </r>
    <r>
      <rPr>
        <sz val="9"/>
        <color theme="1"/>
        <rFont val="Calibri"/>
        <family val="2"/>
      </rPr>
      <t>Registrert rekreasjonsfiske utgjør 60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</si>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</sst>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Normal="115" workbookViewId="0">
      <selection activeCell="I10" sqref="I10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0" t="s">
        <v>118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3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5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122</v>
      </c>
      <c r="G20" s="327" t="s">
        <v>123</v>
      </c>
      <c r="H20" s="328" t="s">
        <v>74</v>
      </c>
      <c r="I20" s="328" t="s">
        <v>63</v>
      </c>
      <c r="J20" s="329" t="s">
        <v>124</v>
      </c>
      <c r="K20" s="117"/>
      <c r="L20" s="4"/>
      <c r="M20" s="4"/>
    </row>
    <row r="21" spans="1:13" ht="14.1" customHeight="1" x14ac:dyDescent="0.3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1041.0609999999999</v>
      </c>
      <c r="G21" s="330">
        <f>G22+G23</f>
        <v>66918.286200000002</v>
      </c>
      <c r="H21" s="330"/>
      <c r="I21" s="330">
        <f>I23+I22</f>
        <v>44419.713799999998</v>
      </c>
      <c r="J21" s="331">
        <f>J23+J22</f>
        <v>83792.683900000004</v>
      </c>
      <c r="K21" s="129"/>
      <c r="L21" s="157"/>
      <c r="M21" s="157"/>
    </row>
    <row r="22" spans="1:13" ht="14.1" customHeight="1" x14ac:dyDescent="0.3">
      <c r="B22" s="120"/>
      <c r="C22" s="260" t="s">
        <v>12</v>
      </c>
      <c r="D22" s="315">
        <v>109124</v>
      </c>
      <c r="E22" s="332">
        <v>110588</v>
      </c>
      <c r="F22" s="332">
        <v>1041.0609999999999</v>
      </c>
      <c r="G22" s="332">
        <v>66292.1489</v>
      </c>
      <c r="H22" s="332"/>
      <c r="I22" s="332">
        <f>E22-G22</f>
        <v>44295.8511</v>
      </c>
      <c r="J22" s="333">
        <v>83289.719800000006</v>
      </c>
      <c r="K22" s="129"/>
      <c r="L22" s="157"/>
      <c r="M22" s="157"/>
    </row>
    <row r="23" spans="1:13" ht="14.1" customHeight="1" thickBot="1" x14ac:dyDescent="0.35">
      <c r="B23" s="120"/>
      <c r="C23" s="261" t="s">
        <v>11</v>
      </c>
      <c r="D23" s="326">
        <v>750</v>
      </c>
      <c r="E23" s="334">
        <v>750</v>
      </c>
      <c r="F23" s="334"/>
      <c r="G23" s="334">
        <v>626.13729999999998</v>
      </c>
      <c r="H23" s="334"/>
      <c r="I23" s="332">
        <f>E23-G23</f>
        <v>123.86270000000002</v>
      </c>
      <c r="J23" s="333">
        <v>502.96409999999997</v>
      </c>
      <c r="K23" s="129"/>
      <c r="L23" s="157"/>
      <c r="M23" s="157"/>
    </row>
    <row r="24" spans="1:13" ht="14.1" customHeight="1" x14ac:dyDescent="0.3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738.89920000000006</v>
      </c>
      <c r="G24" s="330">
        <f>G25+G31+G32</f>
        <v>215176.02809999997</v>
      </c>
      <c r="H24" s="330"/>
      <c r="I24" s="330">
        <f>I25+I31+I32</f>
        <v>11473.971900000004</v>
      </c>
      <c r="J24" s="331">
        <f>J25+J31+J32</f>
        <v>245572.34885000001</v>
      </c>
      <c r="K24" s="129"/>
      <c r="L24" s="157"/>
      <c r="M24" s="157"/>
    </row>
    <row r="25" spans="1:13" ht="15" customHeight="1" x14ac:dyDescent="0.3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705.81730000000005</v>
      </c>
      <c r="G25" s="336">
        <f>G26+G27+G28+G29</f>
        <v>171281.58639999997</v>
      </c>
      <c r="H25" s="336"/>
      <c r="I25" s="336">
        <f>I26+I27+I28+I29+I30</f>
        <v>9464.4136000000035</v>
      </c>
      <c r="J25" s="337">
        <f>J26+J27+J28+J29+J30</f>
        <v>194716.79694999999</v>
      </c>
      <c r="K25" s="129"/>
      <c r="L25" s="157"/>
      <c r="M25" s="157"/>
    </row>
    <row r="26" spans="1:13" ht="14.1" customHeight="1" x14ac:dyDescent="0.3">
      <c r="A26" s="22"/>
      <c r="B26" s="131"/>
      <c r="C26" s="265" t="s">
        <v>22</v>
      </c>
      <c r="D26" s="317">
        <v>45392</v>
      </c>
      <c r="E26" s="338">
        <v>49760</v>
      </c>
      <c r="F26" s="338">
        <v>54.435899999999997</v>
      </c>
      <c r="G26" s="338">
        <v>51074.505100000002</v>
      </c>
      <c r="H26" s="338">
        <v>1042</v>
      </c>
      <c r="I26" s="338">
        <f>E26-G26+H26</f>
        <v>-272.50510000000213</v>
      </c>
      <c r="J26" s="339">
        <v>48983.166499999999</v>
      </c>
      <c r="K26" s="129"/>
      <c r="L26" s="157"/>
      <c r="M26" s="157"/>
    </row>
    <row r="27" spans="1:13" ht="14.1" customHeight="1" x14ac:dyDescent="0.3">
      <c r="A27" s="22"/>
      <c r="B27" s="131"/>
      <c r="C27" s="265" t="s">
        <v>59</v>
      </c>
      <c r="D27" s="317">
        <v>44493</v>
      </c>
      <c r="E27" s="338">
        <v>44908</v>
      </c>
      <c r="F27" s="338">
        <v>114.654</v>
      </c>
      <c r="G27" s="338">
        <v>47680.986599999997</v>
      </c>
      <c r="H27" s="338">
        <v>1792</v>
      </c>
      <c r="I27" s="338">
        <f>E27-G27+H27</f>
        <v>-980.98659999999654</v>
      </c>
      <c r="J27" s="339">
        <v>51844.291299999997</v>
      </c>
      <c r="K27" s="129"/>
      <c r="L27" s="157"/>
      <c r="M27" s="157"/>
    </row>
    <row r="28" spans="1:13" ht="14.1" customHeight="1" x14ac:dyDescent="0.3">
      <c r="A28" s="22"/>
      <c r="B28" s="131"/>
      <c r="C28" s="265" t="s">
        <v>60</v>
      </c>
      <c r="D28" s="317">
        <v>42834</v>
      </c>
      <c r="E28" s="338">
        <v>41844</v>
      </c>
      <c r="F28" s="338">
        <v>347.55290000000002</v>
      </c>
      <c r="G28" s="338">
        <v>42407.652600000001</v>
      </c>
      <c r="H28" s="338">
        <v>2784</v>
      </c>
      <c r="I28" s="338">
        <f>E28-G28+H28</f>
        <v>2220.3473999999987</v>
      </c>
      <c r="J28" s="339">
        <v>57055.821600000003</v>
      </c>
      <c r="K28" s="129"/>
      <c r="L28" s="157"/>
      <c r="M28" s="157"/>
    </row>
    <row r="29" spans="1:13" ht="14.1" customHeight="1" x14ac:dyDescent="0.3">
      <c r="A29" s="22"/>
      <c r="B29" s="131"/>
      <c r="C29" s="265" t="s">
        <v>92</v>
      </c>
      <c r="D29" s="317">
        <v>28645</v>
      </c>
      <c r="E29" s="338">
        <v>27034</v>
      </c>
      <c r="F29" s="338">
        <f>137.2833+51.8912</f>
        <v>189.17449999999999</v>
      </c>
      <c r="G29" s="338">
        <f>30066.5509+51.8912</f>
        <v>30118.442099999997</v>
      </c>
      <c r="H29" s="338">
        <v>2429</v>
      </c>
      <c r="I29" s="338">
        <f>E29-G29+H29</f>
        <v>-655.44209999999657</v>
      </c>
      <c r="J29" s="339">
        <v>36833.517549999997</v>
      </c>
      <c r="K29" s="129"/>
      <c r="L29" s="157"/>
      <c r="M29" s="157"/>
    </row>
    <row r="30" spans="1:13" ht="14.1" customHeight="1" x14ac:dyDescent="0.3">
      <c r="A30" s="22"/>
      <c r="B30" s="131"/>
      <c r="C30" s="265" t="s">
        <v>93</v>
      </c>
      <c r="D30" s="317">
        <v>17200</v>
      </c>
      <c r="E30" s="338">
        <v>17200</v>
      </c>
      <c r="F30" s="338">
        <f>G30-7693</f>
        <v>354</v>
      </c>
      <c r="G30" s="338">
        <f>SUM(H26:H29)</f>
        <v>8047</v>
      </c>
      <c r="H30" s="338"/>
      <c r="I30" s="338">
        <f>E30-G30</f>
        <v>9153</v>
      </c>
      <c r="J30" s="339"/>
      <c r="K30" s="129"/>
      <c r="L30" s="157"/>
      <c r="M30" s="157"/>
    </row>
    <row r="31" spans="1:13" ht="14.1" customHeight="1" x14ac:dyDescent="0.3">
      <c r="A31" s="23"/>
      <c r="B31" s="130"/>
      <c r="C31" s="266" t="s">
        <v>18</v>
      </c>
      <c r="D31" s="316">
        <v>28576</v>
      </c>
      <c r="E31" s="336">
        <v>29602</v>
      </c>
      <c r="F31" s="336"/>
      <c r="G31" s="336">
        <v>17729.098399999999</v>
      </c>
      <c r="H31" s="396"/>
      <c r="I31" s="396">
        <f>E31-G31</f>
        <v>11872.901600000001</v>
      </c>
      <c r="J31" s="417">
        <v>21455.150300000001</v>
      </c>
      <c r="K31" s="129"/>
      <c r="L31" s="157"/>
      <c r="M31" s="157"/>
    </row>
    <row r="32" spans="1:13" ht="14.1" customHeight="1" x14ac:dyDescent="0.3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33.081899999999997</v>
      </c>
      <c r="G32" s="336">
        <f>G33</f>
        <v>26165.3433</v>
      </c>
      <c r="H32" s="338"/>
      <c r="I32" s="396">
        <f>I33+I34</f>
        <v>-9863.3433000000005</v>
      </c>
      <c r="J32" s="417">
        <f>J33</f>
        <v>29400.401600000001</v>
      </c>
      <c r="K32" s="129"/>
      <c r="L32" s="157"/>
      <c r="M32" s="157"/>
    </row>
    <row r="33" spans="1:13" ht="14.1" customHeight="1" x14ac:dyDescent="0.3">
      <c r="A33" s="22"/>
      <c r="B33" s="131"/>
      <c r="C33" s="265" t="s">
        <v>10</v>
      </c>
      <c r="D33" s="317">
        <v>19101</v>
      </c>
      <c r="E33" s="338">
        <v>14202</v>
      </c>
      <c r="F33" s="338">
        <f>37.0819-F37</f>
        <v>33.081899999999997</v>
      </c>
      <c r="G33" s="338">
        <f>32266.3433-G37</f>
        <v>26165.3433</v>
      </c>
      <c r="H33" s="338">
        <v>593</v>
      </c>
      <c r="I33" s="338">
        <f>E33-G33+H33</f>
        <v>-11370.3433</v>
      </c>
      <c r="J33" s="339">
        <v>29400.401600000001</v>
      </c>
      <c r="K33" s="129"/>
      <c r="L33" s="157"/>
      <c r="M33" s="157"/>
    </row>
    <row r="34" spans="1:13" ht="14.1" customHeight="1" thickBot="1" x14ac:dyDescent="0.35">
      <c r="A34" s="22"/>
      <c r="B34" s="131"/>
      <c r="C34" s="340" t="s">
        <v>95</v>
      </c>
      <c r="D34" s="318">
        <v>2100</v>
      </c>
      <c r="E34" s="341">
        <v>2100</v>
      </c>
      <c r="F34" s="341">
        <f>G34-564</f>
        <v>29</v>
      </c>
      <c r="G34" s="341">
        <f>H33</f>
        <v>593</v>
      </c>
      <c r="H34" s="341"/>
      <c r="I34" s="341">
        <f>E34-G34</f>
        <v>1507</v>
      </c>
      <c r="J34" s="342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9">
        <v>4000</v>
      </c>
      <c r="E35" s="343">
        <v>4000</v>
      </c>
      <c r="F35" s="343"/>
      <c r="G35" s="343">
        <v>3941.0522000000001</v>
      </c>
      <c r="H35" s="343"/>
      <c r="I35" s="371">
        <f t="shared" ref="I35:I41" si="0">E35-G35</f>
        <v>58.947799999999916</v>
      </c>
      <c r="J35" s="372">
        <v>2841.59645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9">
        <v>703</v>
      </c>
      <c r="E36" s="320">
        <v>703</v>
      </c>
      <c r="F36" s="320">
        <v>6.1499999999999999E-2</v>
      </c>
      <c r="G36" s="320">
        <v>688.56169999999997</v>
      </c>
      <c r="H36" s="320"/>
      <c r="I36" s="371">
        <f t="shared" si="0"/>
        <v>14.438300000000027</v>
      </c>
      <c r="J36" s="418">
        <v>409.9316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9">
        <v>3000</v>
      </c>
      <c r="E37" s="320">
        <v>3000</v>
      </c>
      <c r="F37" s="320">
        <f>G37-6097</f>
        <v>4</v>
      </c>
      <c r="G37" s="320">
        <v>6101</v>
      </c>
      <c r="H37" s="370"/>
      <c r="I37" s="371">
        <f t="shared" si="0"/>
        <v>-3101</v>
      </c>
      <c r="J37" s="418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9">
        <v>7000</v>
      </c>
      <c r="E38" s="320">
        <v>7000</v>
      </c>
      <c r="F38" s="320">
        <v>2.4828999999999999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9">
        <v>3000</v>
      </c>
      <c r="E39" s="320">
        <v>3000</v>
      </c>
      <c r="F39" s="320">
        <v>24.4529</v>
      </c>
      <c r="G39" s="320">
        <v>1152.2994000000001</v>
      </c>
      <c r="H39" s="320"/>
      <c r="I39" s="371">
        <f t="shared" si="0"/>
        <v>1847.7005999999999</v>
      </c>
      <c r="J39" s="418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9">
        <v>0</v>
      </c>
      <c r="E41" s="320"/>
      <c r="F41" s="320">
        <v>1</v>
      </c>
      <c r="G41" s="320">
        <v>315</v>
      </c>
      <c r="H41" s="320"/>
      <c r="I41" s="371">
        <f t="shared" si="0"/>
        <v>-315</v>
      </c>
      <c r="J41" s="418">
        <v>337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1811.9575</v>
      </c>
      <c r="G42" s="322">
        <f>G21+G24+G35+G36+G37+G38+G39+G41</f>
        <v>301292.22759999998</v>
      </c>
      <c r="H42" s="196">
        <f>H26+H27+H28+H29+H33</f>
        <v>8640</v>
      </c>
      <c r="I42" s="302">
        <f>I21+I24+I35+I36+I37+I38+I39+I40+I41</f>
        <v>54898.772400000002</v>
      </c>
      <c r="J42" s="197">
        <f>J21+J24+J35+J36+J37+J38+J39+J40+J41</f>
        <v>339953.56080000004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" thickBot="1" x14ac:dyDescent="0.35">
      <c r="B58" s="143"/>
      <c r="C58" s="411" t="s">
        <v>19</v>
      </c>
      <c r="D58" s="412" t="s">
        <v>20</v>
      </c>
      <c r="E58" s="328" t="str">
        <f>F20</f>
        <v>LANDET KVANTUM UKE 37</v>
      </c>
      <c r="F58" s="328" t="str">
        <f>G20</f>
        <v>LANDET KVANTUM T.O.M UKE 37</v>
      </c>
      <c r="G58" s="328" t="str">
        <f>I20</f>
        <v>RESTKVOTER</v>
      </c>
      <c r="H58" s="329" t="str">
        <f>J20</f>
        <v>LANDET KVANTUM T.O.M. UKE 37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3" t="s">
        <v>32</v>
      </c>
      <c r="D59" s="457">
        <v>5346</v>
      </c>
      <c r="E59" s="330">
        <v>32.744799999999998</v>
      </c>
      <c r="F59" s="330">
        <v>1646.2426</v>
      </c>
      <c r="G59" s="459">
        <f>D59-F59-F60</f>
        <v>2311.2748000000001</v>
      </c>
      <c r="H59" s="381">
        <v>1541.1701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58"/>
      <c r="E60" s="419"/>
      <c r="F60" s="419">
        <v>1388.4826</v>
      </c>
      <c r="G60" s="460"/>
      <c r="H60" s="350">
        <v>1281.1052999999999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10">
        <v>200</v>
      </c>
      <c r="E61" s="420">
        <v>0.18260000000000001</v>
      </c>
      <c r="F61" s="420">
        <v>74.515600000000006</v>
      </c>
      <c r="G61" s="390">
        <f>D61-F61</f>
        <v>125.48439999999999</v>
      </c>
      <c r="H61" s="301">
        <v>60.5364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3" t="s">
        <v>121</v>
      </c>
      <c r="D62" s="232">
        <v>8019</v>
      </c>
      <c r="E62" s="349">
        <f>SUM(E63:E65)</f>
        <v>8.0832999999999995</v>
      </c>
      <c r="F62" s="349">
        <f>F63+F64+F65</f>
        <v>7647.3543000000009</v>
      </c>
      <c r="G62" s="349">
        <f>D62-F62</f>
        <v>371.64569999999912</v>
      </c>
      <c r="H62" s="351">
        <f>H63+H64+H65</f>
        <v>7577.9628999999995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0"/>
      <c r="E63" s="229">
        <v>5.1157000000000004</v>
      </c>
      <c r="F63" s="229">
        <v>3368.3027000000002</v>
      </c>
      <c r="G63" s="229"/>
      <c r="H63" s="361">
        <v>3453.7118999999998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0"/>
      <c r="E64" s="229">
        <v>2.5125999999999999</v>
      </c>
      <c r="F64" s="229">
        <v>2889.8445000000002</v>
      </c>
      <c r="G64" s="229"/>
      <c r="H64" s="361">
        <v>2854.0061000000001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15" t="s">
        <v>35</v>
      </c>
      <c r="D65" s="241"/>
      <c r="E65" s="413">
        <v>0.45500000000000002</v>
      </c>
      <c r="F65" s="413">
        <v>1389.2071000000001</v>
      </c>
      <c r="G65" s="413"/>
      <c r="H65" s="382">
        <v>1270.2448999999999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14" t="s">
        <v>36</v>
      </c>
      <c r="D66" s="296">
        <v>190</v>
      </c>
      <c r="E66" s="384"/>
      <c r="F66" s="384">
        <v>50.3733</v>
      </c>
      <c r="G66" s="384">
        <f>D66-F66</f>
        <v>139.6267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60.478000000000002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f>SUM(D59:D67)</f>
        <v>13755</v>
      </c>
      <c r="E68" s="200">
        <f>E59+E60+E61+E62+E66+E67</f>
        <v>41.0107</v>
      </c>
      <c r="F68" s="200">
        <f>F59+F60+F61+F62+F66+F67</f>
        <v>10806.972</v>
      </c>
      <c r="G68" s="200">
        <f>G59+G60+G61+G62+G66+G67</f>
        <v>2948.0315999999989</v>
      </c>
      <c r="H68" s="208">
        <f>H59+H60+H61+H62+H66+H67</f>
        <v>10522.0049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5" t="s">
        <v>126</v>
      </c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4.4" x14ac:dyDescent="0.3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4.4" x14ac:dyDescent="0.3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6.8" thickBot="1" x14ac:dyDescent="0.35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5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3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3">
      <c r="B82" s="248"/>
      <c r="C82" s="456" t="s">
        <v>107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5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3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37</v>
      </c>
      <c r="G86" s="323" t="str">
        <f>G20</f>
        <v>LANDET KVANTUM T.O.M UKE 37</v>
      </c>
      <c r="H86" s="194" t="str">
        <f>I20</f>
        <v>RESTKVOTER</v>
      </c>
      <c r="I86" s="195" t="str">
        <f>J20</f>
        <v>LANDET KVANTUM T.O.M. UKE 37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107.9126</v>
      </c>
      <c r="G87" s="330">
        <f>G88+G89</f>
        <v>31316.784800000001</v>
      </c>
      <c r="H87" s="330">
        <f>H88+H89</f>
        <v>6558.2151999999987</v>
      </c>
      <c r="I87" s="331">
        <f>I88+I89</f>
        <v>45203.357000000004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0" t="s">
        <v>12</v>
      </c>
      <c r="D88" s="315">
        <v>37047</v>
      </c>
      <c r="E88" s="332">
        <v>37125</v>
      </c>
      <c r="F88" s="332">
        <v>107.9126</v>
      </c>
      <c r="G88" s="332">
        <v>30770.548900000002</v>
      </c>
      <c r="H88" s="332">
        <f>E88-G88</f>
        <v>6354.4510999999984</v>
      </c>
      <c r="I88" s="333">
        <v>44946.370900000002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546.23590000000002</v>
      </c>
      <c r="H89" s="334">
        <f>E89-G89</f>
        <v>203.76409999999998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538.50009999999997</v>
      </c>
      <c r="G90" s="330">
        <f t="shared" si="1"/>
        <v>37794.917600000001</v>
      </c>
      <c r="H90" s="330">
        <f>H91+H96+H97</f>
        <v>36268.082399999999</v>
      </c>
      <c r="I90" s="331">
        <f t="shared" si="1"/>
        <v>42798.562299999998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512.26189999999997</v>
      </c>
      <c r="G91" s="336">
        <f t="shared" si="2"/>
        <v>28521.126400000001</v>
      </c>
      <c r="H91" s="336">
        <f>H92+H93+H94+H95</f>
        <v>28332.873599999999</v>
      </c>
      <c r="I91" s="337">
        <f t="shared" si="2"/>
        <v>30963.9863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5" t="s">
        <v>22</v>
      </c>
      <c r="D92" s="317">
        <v>13457</v>
      </c>
      <c r="E92" s="338">
        <v>16514</v>
      </c>
      <c r="F92" s="338">
        <v>99.677199999999999</v>
      </c>
      <c r="G92" s="338">
        <v>5863.7739000000001</v>
      </c>
      <c r="H92" s="338">
        <f t="shared" ref="H92:H100" si="3">E92-G92</f>
        <v>10650.2261</v>
      </c>
      <c r="I92" s="339">
        <v>5064.2764999999999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5" t="s">
        <v>23</v>
      </c>
      <c r="D93" s="317">
        <v>12792</v>
      </c>
      <c r="E93" s="338">
        <v>15627</v>
      </c>
      <c r="F93" s="338">
        <v>73.566100000000006</v>
      </c>
      <c r="G93" s="338">
        <v>8523.9737000000005</v>
      </c>
      <c r="H93" s="338">
        <f t="shared" si="3"/>
        <v>7103.0262999999995</v>
      </c>
      <c r="I93" s="339">
        <v>7773.4422000000004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5" t="s">
        <v>24</v>
      </c>
      <c r="D94" s="317">
        <v>13463</v>
      </c>
      <c r="E94" s="338">
        <v>16606</v>
      </c>
      <c r="F94" s="338">
        <v>102.8065</v>
      </c>
      <c r="G94" s="338">
        <v>8017.4610000000002</v>
      </c>
      <c r="H94" s="338">
        <f t="shared" si="3"/>
        <v>8588.5390000000007</v>
      </c>
      <c r="I94" s="339">
        <v>10358.0389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5" t="s">
        <v>92</v>
      </c>
      <c r="D95" s="317">
        <v>7439</v>
      </c>
      <c r="E95" s="338">
        <v>8107</v>
      </c>
      <c r="F95" s="338">
        <f>161.4398+74.7723</f>
        <v>236.21209999999999</v>
      </c>
      <c r="G95" s="338">
        <f>6041.1455+74.7723</f>
        <v>6115.9177999999993</v>
      </c>
      <c r="H95" s="338">
        <f t="shared" si="3"/>
        <v>1991.0822000000007</v>
      </c>
      <c r="I95" s="339">
        <v>7768.2286999999997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6" t="s">
        <v>29</v>
      </c>
      <c r="D96" s="316">
        <v>11101</v>
      </c>
      <c r="E96" s="336">
        <v>11124</v>
      </c>
      <c r="F96" s="336"/>
      <c r="G96" s="336">
        <v>7772.5745999999999</v>
      </c>
      <c r="H96" s="336">
        <f t="shared" si="3"/>
        <v>3351.4254000000001</v>
      </c>
      <c r="I96" s="337">
        <v>10253.328299999999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7" t="s">
        <v>89</v>
      </c>
      <c r="D97" s="324">
        <v>4933</v>
      </c>
      <c r="E97" s="347">
        <v>6085</v>
      </c>
      <c r="F97" s="347">
        <v>26.238199999999999</v>
      </c>
      <c r="G97" s="347">
        <v>1501.2166</v>
      </c>
      <c r="H97" s="347">
        <f t="shared" si="3"/>
        <v>4583.7834000000003</v>
      </c>
      <c r="I97" s="348">
        <v>1581.2476999999999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9">
        <v>323</v>
      </c>
      <c r="E98" s="343">
        <v>323</v>
      </c>
      <c r="F98" s="343">
        <v>8.3999999999999995E-3</v>
      </c>
      <c r="G98" s="343">
        <v>12.7597</v>
      </c>
      <c r="H98" s="343">
        <f t="shared" si="3"/>
        <v>310.24029999999999</v>
      </c>
      <c r="I98" s="344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9">
        <v>300</v>
      </c>
      <c r="E99" s="320">
        <v>300</v>
      </c>
      <c r="F99" s="320">
        <v>0.31240000000000001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8" t="s">
        <v>14</v>
      </c>
      <c r="D100" s="319"/>
      <c r="E100" s="320"/>
      <c r="F100" s="320"/>
      <c r="G100" s="320">
        <v>115</v>
      </c>
      <c r="H100" s="320">
        <f t="shared" si="3"/>
        <v>-115</v>
      </c>
      <c r="I100" s="325">
        <v>84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646.73350000000005</v>
      </c>
      <c r="G101" s="223">
        <f t="shared" si="4"/>
        <v>69539.462100000004</v>
      </c>
      <c r="H101" s="223">
        <f>H87+H90+H98+H99+H100</f>
        <v>43021.537899999996</v>
      </c>
      <c r="I101" s="197">
        <f>I87+I90+I98+I99+I100</f>
        <v>88411.431900000011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127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37</v>
      </c>
      <c r="G119" s="327" t="str">
        <f>G20</f>
        <v>LANDET KVANTUM T.O.M UKE 37</v>
      </c>
      <c r="H119" s="194" t="str">
        <f>I20</f>
        <v>RESTKVOTER</v>
      </c>
      <c r="I119" s="195" t="str">
        <f>J20</f>
        <v>LANDET KVANTUM T.O.M. UKE 37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1534.8472999999999</v>
      </c>
      <c r="G120" s="349">
        <f t="shared" si="5"/>
        <v>47722.343500000003</v>
      </c>
      <c r="H120" s="349">
        <f t="shared" si="5"/>
        <v>12348.656499999997</v>
      </c>
      <c r="I120" s="351">
        <f t="shared" si="5"/>
        <v>30898.7088</v>
      </c>
      <c r="J120" s="157"/>
      <c r="K120" s="129"/>
      <c r="L120" s="157"/>
      <c r="M120" s="157"/>
    </row>
    <row r="121" spans="2:13" ht="14.1" customHeight="1" x14ac:dyDescent="0.3">
      <c r="B121" s="9"/>
      <c r="C121" s="260" t="s">
        <v>12</v>
      </c>
      <c r="D121" s="244">
        <v>45454</v>
      </c>
      <c r="E121" s="374">
        <v>47834</v>
      </c>
      <c r="F121" s="423">
        <v>1534.8472999999999</v>
      </c>
      <c r="G121" s="352">
        <v>40011.321000000004</v>
      </c>
      <c r="H121" s="352">
        <f>E121-G121</f>
        <v>7822.6789999999964</v>
      </c>
      <c r="I121" s="353">
        <v>26960.319500000001</v>
      </c>
      <c r="J121" s="157"/>
      <c r="K121" s="129"/>
      <c r="L121" s="157"/>
      <c r="M121" s="157"/>
    </row>
    <row r="122" spans="2:13" ht="14.1" customHeight="1" x14ac:dyDescent="0.3">
      <c r="B122" s="9"/>
      <c r="C122" s="260" t="s">
        <v>11</v>
      </c>
      <c r="D122" s="244">
        <v>10864</v>
      </c>
      <c r="E122" s="374">
        <v>11737</v>
      </c>
      <c r="F122" s="423"/>
      <c r="G122" s="352">
        <v>7711.0225</v>
      </c>
      <c r="H122" s="352">
        <f>E122-G122</f>
        <v>4025.9775</v>
      </c>
      <c r="I122" s="353">
        <v>3938.3892999999998</v>
      </c>
      <c r="J122" s="157"/>
      <c r="K122" s="129"/>
      <c r="L122" s="157"/>
      <c r="M122" s="157"/>
    </row>
    <row r="123" spans="2:13" ht="15" thickBot="1" x14ac:dyDescent="0.35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2" t="s">
        <v>38</v>
      </c>
      <c r="D124" s="295">
        <v>38390</v>
      </c>
      <c r="E124" s="230">
        <v>37926</v>
      </c>
      <c r="F124" s="230">
        <v>1629.4269999999999</v>
      </c>
      <c r="G124" s="230">
        <v>32086.270799999998</v>
      </c>
      <c r="H124" s="298">
        <f>E124-G124</f>
        <v>5839.7292000000016</v>
      </c>
      <c r="I124" s="300">
        <v>31142.469700000001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1252.6659</v>
      </c>
      <c r="G125" s="230">
        <f>G134+G131+G126</f>
        <v>45049.952499999999</v>
      </c>
      <c r="H125" s="356">
        <f>H126+H131+H134</f>
        <v>16667.047500000001</v>
      </c>
      <c r="I125" s="357">
        <f>I126+I131+I134</f>
        <v>33781.609100000001</v>
      </c>
      <c r="J125" s="119"/>
      <c r="K125" s="129"/>
      <c r="L125" s="157"/>
      <c r="M125" s="157"/>
    </row>
    <row r="126" spans="2:13" ht="15.75" customHeight="1" x14ac:dyDescent="0.3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1069.0029</v>
      </c>
      <c r="G126" s="375">
        <f>G127+G128+G130+G129</f>
        <v>36165.137699999999</v>
      </c>
      <c r="H126" s="358">
        <f>H127+H128+H129+H130</f>
        <v>9506.8622999999989</v>
      </c>
      <c r="I126" s="359">
        <f>I127+I128+I129+I130</f>
        <v>25806.488499999999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5" t="s">
        <v>22</v>
      </c>
      <c r="D127" s="240">
        <f>12789</f>
        <v>12789</v>
      </c>
      <c r="E127" s="229">
        <v>14060</v>
      </c>
      <c r="F127" s="229">
        <v>192.14930000000001</v>
      </c>
      <c r="G127" s="229">
        <v>5535.1912000000002</v>
      </c>
      <c r="H127" s="360">
        <f t="shared" ref="H127:H138" si="6">E127-G127</f>
        <v>8524.8087999999989</v>
      </c>
      <c r="I127" s="361">
        <v>4504.6279000000004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5" t="s">
        <v>23</v>
      </c>
      <c r="D128" s="240">
        <v>11990</v>
      </c>
      <c r="E128" s="229">
        <v>13036</v>
      </c>
      <c r="F128" s="229">
        <v>338.95350000000002</v>
      </c>
      <c r="G128" s="229">
        <v>8748.9197000000004</v>
      </c>
      <c r="H128" s="360">
        <f t="shared" si="6"/>
        <v>4287.0802999999996</v>
      </c>
      <c r="I128" s="361">
        <v>6477.3512000000001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5" t="s">
        <v>24</v>
      </c>
      <c r="D129" s="240">
        <v>11335</v>
      </c>
      <c r="E129" s="229">
        <v>10528</v>
      </c>
      <c r="F129" s="229">
        <v>357.01240000000001</v>
      </c>
      <c r="G129" s="229">
        <v>10787.525799999999</v>
      </c>
      <c r="H129" s="360">
        <f t="shared" si="6"/>
        <v>-259.52579999999944</v>
      </c>
      <c r="I129" s="361">
        <v>7461.7668999999996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5" t="s">
        <v>92</v>
      </c>
      <c r="D130" s="240">
        <v>8665</v>
      </c>
      <c r="E130" s="229">
        <v>8048</v>
      </c>
      <c r="F130" s="229">
        <v>180.8877</v>
      </c>
      <c r="G130" s="229">
        <v>11093.501</v>
      </c>
      <c r="H130" s="360">
        <f t="shared" si="6"/>
        <v>-3045.5010000000002</v>
      </c>
      <c r="I130" s="361">
        <v>7362.7425000000003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/>
      <c r="G131" s="376">
        <v>4447.8600999999999</v>
      </c>
      <c r="H131" s="362">
        <f t="shared" si="6"/>
        <v>2612.1399000000001</v>
      </c>
      <c r="I131" s="363">
        <v>3701.7930000000001</v>
      </c>
      <c r="J131" s="39"/>
      <c r="K131" s="129"/>
      <c r="L131" s="157"/>
      <c r="M131" s="157"/>
    </row>
    <row r="132" spans="2:13" ht="14.1" customHeight="1" x14ac:dyDescent="0.3">
      <c r="B132" s="9"/>
      <c r="C132" s="265" t="s">
        <v>40</v>
      </c>
      <c r="D132" s="240">
        <v>5919</v>
      </c>
      <c r="E132" s="229">
        <v>6560</v>
      </c>
      <c r="F132" s="229"/>
      <c r="G132" s="229">
        <v>4379.0824000000002</v>
      </c>
      <c r="H132" s="360">
        <f t="shared" si="6"/>
        <v>2180.9175999999998</v>
      </c>
      <c r="I132" s="361">
        <v>3656.7568999999999</v>
      </c>
      <c r="J132" s="119"/>
      <c r="K132" s="129"/>
      <c r="L132" s="157"/>
      <c r="M132" s="157"/>
    </row>
    <row r="133" spans="2:13" ht="14.1" customHeight="1" x14ac:dyDescent="0.3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68.777699999999641</v>
      </c>
      <c r="H133" s="360">
        <f t="shared" si="6"/>
        <v>431.22230000000036</v>
      </c>
      <c r="I133" s="361">
        <f>I131-I132</f>
        <v>45.03610000000026</v>
      </c>
      <c r="J133" s="39"/>
      <c r="K133" s="129"/>
      <c r="L133" s="157"/>
      <c r="M133" s="157"/>
    </row>
    <row r="134" spans="2:13" ht="15" thickBot="1" x14ac:dyDescent="0.35">
      <c r="B134" s="9"/>
      <c r="C134" s="267" t="s">
        <v>89</v>
      </c>
      <c r="D134" s="257">
        <v>8170</v>
      </c>
      <c r="E134" s="377">
        <v>8985</v>
      </c>
      <c r="F134" s="377">
        <v>183.66300000000001</v>
      </c>
      <c r="G134" s="377">
        <v>4436.9547000000002</v>
      </c>
      <c r="H134" s="364">
        <f t="shared" si="6"/>
        <v>4548.0452999999998</v>
      </c>
      <c r="I134" s="365">
        <v>4273.3275999999996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3" t="s">
        <v>13</v>
      </c>
      <c r="D135" s="225">
        <v>124</v>
      </c>
      <c r="E135" s="230">
        <v>124</v>
      </c>
      <c r="F135" s="230">
        <v>6.2100000000000002E-2</v>
      </c>
      <c r="G135" s="230">
        <v>12.8268</v>
      </c>
      <c r="H135" s="379">
        <f t="shared" si="6"/>
        <v>111.17319999999999</v>
      </c>
      <c r="I135" s="380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8" t="s">
        <v>66</v>
      </c>
      <c r="D136" s="296">
        <v>2000</v>
      </c>
      <c r="E136" s="299">
        <v>2000</v>
      </c>
      <c r="F136" s="299">
        <v>6.1592000000000002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9" t="s">
        <v>14</v>
      </c>
      <c r="D138" s="224"/>
      <c r="E138" s="234"/>
      <c r="F138" s="234">
        <v>9</v>
      </c>
      <c r="G138" s="234">
        <v>267</v>
      </c>
      <c r="H138" s="234">
        <f t="shared" si="6"/>
        <v>-267</v>
      </c>
      <c r="I138" s="297">
        <v>245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4432.1615000000002</v>
      </c>
      <c r="G139" s="187">
        <f>G120+G124+G125+G135+G136+G137+G138</f>
        <v>127234.7776</v>
      </c>
      <c r="H139" s="187">
        <f t="shared" si="7"/>
        <v>34853.222399999999</v>
      </c>
      <c r="I139" s="416">
        <f>I120+I124+I125+I135+I136+I137+I138</f>
        <v>98273.863100000017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37</v>
      </c>
      <c r="F158" s="70" t="str">
        <f>G20</f>
        <v>LANDET KVANTUM T.O.M UKE 37</v>
      </c>
      <c r="G158" s="70" t="str">
        <f>I20</f>
        <v>RESTKVOTER</v>
      </c>
      <c r="H158" s="93" t="str">
        <f>J20</f>
        <v>LANDET KVANTUM T.O.M. UKE 37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145.84399999999999</v>
      </c>
      <c r="F159" s="184">
        <v>17004.490300000001</v>
      </c>
      <c r="G159" s="184">
        <f>D159-F159</f>
        <v>2396.5096999999987</v>
      </c>
      <c r="H159" s="220">
        <v>13998.9013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5.6186999999999996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145.84399999999999</v>
      </c>
      <c r="F162" s="186">
        <f>SUM(F159:F161)</f>
        <v>17008.3521</v>
      </c>
      <c r="G162" s="186">
        <f>D162-F162</f>
        <v>2505.6478999999999</v>
      </c>
      <c r="H162" s="207">
        <f>SUM(H159:H161)</f>
        <v>14004.52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100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37</v>
      </c>
      <c r="G178" s="327" t="str">
        <f>G20</f>
        <v>LANDET KVANTUM T.O.M UKE 37</v>
      </c>
      <c r="H178" s="70" t="str">
        <f>I20</f>
        <v>RESTKVOTER</v>
      </c>
      <c r="I178" s="93" t="str">
        <f>J20</f>
        <v>LANDET KVANTUM T.O.M. UKE 37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1655.8320000000001</v>
      </c>
      <c r="G179" s="305">
        <f>G180+G181+G182+G183</f>
        <v>26814.7284</v>
      </c>
      <c r="H179" s="305">
        <f t="shared" si="8"/>
        <v>17550.2716</v>
      </c>
      <c r="I179" s="310">
        <f>I180+I181+I182+I183</f>
        <v>37842.327600000004</v>
      </c>
      <c r="J179" s="81"/>
      <c r="K179" s="58"/>
      <c r="L179" s="192"/>
      <c r="M179" s="192"/>
    </row>
    <row r="180" spans="1:13" ht="14.1" customHeight="1" x14ac:dyDescent="0.3">
      <c r="B180" s="50"/>
      <c r="C180" s="294" t="s">
        <v>80</v>
      </c>
      <c r="D180" s="288">
        <v>26187</v>
      </c>
      <c r="E180" s="303">
        <v>28809</v>
      </c>
      <c r="F180" s="303">
        <v>1588.3768</v>
      </c>
      <c r="G180" s="303">
        <v>21204.6767</v>
      </c>
      <c r="H180" s="303">
        <f t="shared" ref="H180:H185" si="9">E180-G180</f>
        <v>7604.3233</v>
      </c>
      <c r="I180" s="308">
        <v>30355.194500000001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8">
        <v>6816</v>
      </c>
      <c r="E181" s="303">
        <v>7498</v>
      </c>
      <c r="F181" s="303"/>
      <c r="G181" s="303">
        <v>1239.7808</v>
      </c>
      <c r="H181" s="303">
        <f t="shared" si="9"/>
        <v>6258.2191999999995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8">
        <v>1811</v>
      </c>
      <c r="E182" s="303">
        <v>1877</v>
      </c>
      <c r="F182" s="303">
        <v>34.464599999999997</v>
      </c>
      <c r="G182" s="303">
        <v>1755.2665999999999</v>
      </c>
      <c r="H182" s="303">
        <f t="shared" si="9"/>
        <v>121.73340000000007</v>
      </c>
      <c r="I182" s="308">
        <v>1589.1224999999999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5" t="s">
        <v>46</v>
      </c>
      <c r="D183" s="386">
        <v>6060</v>
      </c>
      <c r="E183" s="387">
        <v>6181</v>
      </c>
      <c r="F183" s="387">
        <v>32.990600000000001</v>
      </c>
      <c r="G183" s="387">
        <v>2615.0043000000001</v>
      </c>
      <c r="H183" s="387">
        <f t="shared" si="9"/>
        <v>3565.9956999999999</v>
      </c>
      <c r="I183" s="388">
        <v>3515.2348999999999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9">
        <v>5500</v>
      </c>
      <c r="E184" s="307">
        <v>5500</v>
      </c>
      <c r="F184" s="307">
        <v>0.80600000000000005</v>
      </c>
      <c r="G184" s="307">
        <v>1918.5536999999999</v>
      </c>
      <c r="H184" s="307">
        <f t="shared" si="9"/>
        <v>3581.4463000000001</v>
      </c>
      <c r="I184" s="312">
        <v>2604.9866000000002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6">
        <v>8000</v>
      </c>
      <c r="E185" s="305">
        <v>8000</v>
      </c>
      <c r="F185" s="305">
        <f>F186+F187</f>
        <v>58.183300000000003</v>
      </c>
      <c r="G185" s="305">
        <f>G186+G187</f>
        <v>3503.1415999999999</v>
      </c>
      <c r="H185" s="305">
        <f t="shared" si="9"/>
        <v>4496.8584000000001</v>
      </c>
      <c r="I185" s="310">
        <f>I186+I187</f>
        <v>4230.2299000000003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8"/>
      <c r="E186" s="303"/>
      <c r="F186" s="303">
        <v>1.782</v>
      </c>
      <c r="G186" s="303">
        <v>1240.5875000000001</v>
      </c>
      <c r="H186" s="303"/>
      <c r="I186" s="308">
        <v>1588.5288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8"/>
      <c r="E187" s="306"/>
      <c r="F187" s="306">
        <v>56.401299999999999</v>
      </c>
      <c r="G187" s="306">
        <v>2262.5540999999998</v>
      </c>
      <c r="H187" s="306"/>
      <c r="I187" s="311">
        <v>2641.7011000000002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9">
        <v>10</v>
      </c>
      <c r="E188" s="307">
        <v>10</v>
      </c>
      <c r="F188" s="307">
        <v>7.5600000000000001E-2</v>
      </c>
      <c r="G188" s="307">
        <v>0.53639999999999999</v>
      </c>
      <c r="H188" s="307">
        <f>E188-G188</f>
        <v>9.4635999999999996</v>
      </c>
      <c r="I188" s="312">
        <v>14.450100000000001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7"/>
      <c r="E189" s="304"/>
      <c r="F189" s="304">
        <v>0.77139999999999997</v>
      </c>
      <c r="G189" s="304">
        <v>37.2029</v>
      </c>
      <c r="H189" s="304">
        <f>E189-G189</f>
        <v>-37.2029</v>
      </c>
      <c r="I189" s="309">
        <v>37.475000000000001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1715.6683</v>
      </c>
      <c r="G190" s="196">
        <f>G179+G184+G185+G188+G189</f>
        <v>32274.163</v>
      </c>
      <c r="H190" s="200">
        <f>H179+H184+H185+H188+H189</f>
        <v>25600.837</v>
      </c>
      <c r="I190" s="197">
        <f>I179+I184+I185+I188+I189</f>
        <v>44729.469200000007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37</v>
      </c>
      <c r="F207" s="70" t="str">
        <f>G20</f>
        <v>LANDET KVANTUM T.O.M UKE 37</v>
      </c>
      <c r="G207" s="70" t="str">
        <f>I20</f>
        <v>RESTKVOTER</v>
      </c>
      <c r="H207" s="93" t="str">
        <f>J20</f>
        <v>LANDET KVANTUM T.O.M. UKE 37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21.2913</v>
      </c>
      <c r="F208" s="184">
        <v>791.58410000000003</v>
      </c>
      <c r="G208" s="184">
        <f>D208-F208</f>
        <v>808.41589999999997</v>
      </c>
      <c r="H208" s="220">
        <v>828.25049999999999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20.668500000000002</v>
      </c>
      <c r="F209" s="184">
        <v>3636.3076999999998</v>
      </c>
      <c r="G209" s="184">
        <f t="shared" ref="G209:G211" si="10">D209-F209</f>
        <v>1668.6923000000002</v>
      </c>
      <c r="H209" s="220">
        <v>3010.6934999999999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>
        <v>5.8999999999999999E-3</v>
      </c>
      <c r="F210" s="185">
        <v>0.52510000000000001</v>
      </c>
      <c r="G210" s="184">
        <f t="shared" si="10"/>
        <v>49.474899999999998</v>
      </c>
      <c r="H210" s="221">
        <v>7.6959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21">
        <v>11.281599999999999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41.965699999999998</v>
      </c>
      <c r="F212" s="186">
        <f>SUM(F208:F211)</f>
        <v>4429.5974999999989</v>
      </c>
      <c r="G212" s="186">
        <f>D212-F212</f>
        <v>2525.4025000000011</v>
      </c>
      <c r="H212" s="207">
        <f>H208+H209+H210+H211</f>
        <v>3857.9214999999999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37</v>
      </c>
      <c r="G233" s="400" t="str">
        <f>F207</f>
        <v>LANDET KVANTUM T.O.M UKE 37</v>
      </c>
      <c r="H233" s="400" t="s">
        <v>63</v>
      </c>
      <c r="I233" s="401" t="str">
        <f>H207</f>
        <v>LANDET KVANTUM T.O.M. UKE 37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115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05" t="s">
        <v>87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05" t="s">
        <v>89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116</v>
      </c>
      <c r="D237" s="426">
        <v>1582</v>
      </c>
      <c r="E237" s="429">
        <v>1888</v>
      </c>
      <c r="F237" s="402">
        <f>SUM(F238:F239)</f>
        <v>0</v>
      </c>
      <c r="G237" s="402">
        <f>SUM(G238:G239)</f>
        <v>1707.5212999999999</v>
      </c>
      <c r="H237" s="429">
        <f>E237-G237</f>
        <v>180.47870000000012</v>
      </c>
      <c r="I237" s="404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05" t="s">
        <v>87</v>
      </c>
      <c r="D238" s="427"/>
      <c r="E238" s="430"/>
      <c r="F238" s="406"/>
      <c r="G238" s="406">
        <v>1423.4519</v>
      </c>
      <c r="H238" s="430"/>
      <c r="I238" s="407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05" t="s">
        <v>89</v>
      </c>
      <c r="D239" s="428"/>
      <c r="E239" s="431"/>
      <c r="F239" s="408"/>
      <c r="G239" s="408">
        <v>284.06939999999997</v>
      </c>
      <c r="H239" s="431"/>
      <c r="I239" s="409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117</v>
      </c>
      <c r="D240" s="426">
        <v>1582</v>
      </c>
      <c r="E240" s="429">
        <v>1888</v>
      </c>
      <c r="F240" s="402">
        <f>SUM(F241:F242)</f>
        <v>31.248999999999999</v>
      </c>
      <c r="G240" s="402">
        <f>SUM(G241:G242)</f>
        <v>147.38400000000001</v>
      </c>
      <c r="H240" s="429">
        <f>E240-G240</f>
        <v>1740.616</v>
      </c>
      <c r="I240" s="404">
        <f>SUM(I241:I242)</f>
        <v>253.51169999999999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405" t="s">
        <v>87</v>
      </c>
      <c r="D241" s="427"/>
      <c r="E241" s="430"/>
      <c r="F241" s="406">
        <v>28.847999999999999</v>
      </c>
      <c r="G241" s="406">
        <v>124.896</v>
      </c>
      <c r="H241" s="430"/>
      <c r="I241" s="407">
        <v>216.66499999999999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405" t="s">
        <v>89</v>
      </c>
      <c r="D242" s="428"/>
      <c r="E242" s="431"/>
      <c r="F242" s="408">
        <v>2.4009999999999998</v>
      </c>
      <c r="G242" s="408">
        <v>22.488</v>
      </c>
      <c r="H242" s="431"/>
      <c r="I242" s="409">
        <v>36.846699999999998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0.608+0.766+0.03</f>
        <v>1.4040000000000001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31.248999999999999</v>
      </c>
      <c r="G244" s="186">
        <f>G234+G237+G240+G243</f>
        <v>3939.0113000000001</v>
      </c>
      <c r="H244" s="186">
        <f t="shared" si="11"/>
        <v>1912.1457</v>
      </c>
      <c r="I244" s="186">
        <f>I234+I237+I240+I243</f>
        <v>4513.9242000000004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37
&amp;"-,Normal"&amp;11(iht. mottatte landings- og sluttsedler fra fiskesalgslagene; alle tallstørrelser i hele tonn)&amp;R18.09.2018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UKE_37_2018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2018-07-24T11:17:29Z</cp:lastPrinted>
  <dcterms:created xsi:type="dcterms:W3CDTF">2011-07-06T12:13:20Z</dcterms:created>
  <dcterms:modified xsi:type="dcterms:W3CDTF">2018-09-18T08:07:35Z</dcterms:modified>
</cp:coreProperties>
</file>