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374"/>
  </bookViews>
  <sheets>
    <sheet name="UKE_21_2021" sheetId="1" r:id="rId1"/>
  </sheets>
  <definedNames>
    <definedName name="Z_14D440E4_F18A_4F78_9989_38C1B133222D_.wvu.Cols" localSheetId="0" hidden="1">UKE_21_2021!#REF!</definedName>
    <definedName name="Z_14D440E4_F18A_4F78_9989_38C1B133222D_.wvu.PrintArea" localSheetId="0" hidden="1">UKE_21_2021!$B$1:$J$342</definedName>
    <definedName name="Z_14D440E4_F18A_4F78_9989_38C1B133222D_.wvu.Rows" localSheetId="0" hidden="1">UKE_21_2021!#REF!,UKE_21_2021!#REF!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" i="1" l="1"/>
  <c r="H13" i="1"/>
  <c r="H16" i="1" s="1"/>
  <c r="F14" i="1"/>
  <c r="F16" i="1" s="1"/>
  <c r="D16" i="1"/>
  <c r="D23" i="1"/>
  <c r="E23" i="1"/>
  <c r="F23" i="1"/>
  <c r="G23" i="1"/>
  <c r="I23" i="1"/>
  <c r="H24" i="1"/>
  <c r="H25" i="1"/>
  <c r="H23" i="1" s="1"/>
  <c r="D27" i="1"/>
  <c r="E27" i="1"/>
  <c r="F28" i="1"/>
  <c r="F27" i="1" s="1"/>
  <c r="G28" i="1"/>
  <c r="H28" i="1" s="1"/>
  <c r="I28" i="1"/>
  <c r="G29" i="1"/>
  <c r="H29" i="1"/>
  <c r="I29" i="1"/>
  <c r="G30" i="1"/>
  <c r="H30" i="1" s="1"/>
  <c r="I30" i="1"/>
  <c r="G31" i="1"/>
  <c r="H31" i="1" s="1"/>
  <c r="I31" i="1"/>
  <c r="H33" i="1"/>
  <c r="D34" i="1"/>
  <c r="E34" i="1"/>
  <c r="E26" i="1" s="1"/>
  <c r="E43" i="1" s="1"/>
  <c r="F35" i="1"/>
  <c r="F34" i="1" s="1"/>
  <c r="G35" i="1"/>
  <c r="G34" i="1" s="1"/>
  <c r="I35" i="1"/>
  <c r="I34" i="1" s="1"/>
  <c r="G36" i="1"/>
  <c r="H36" i="1" s="1"/>
  <c r="H37" i="1"/>
  <c r="H38" i="1"/>
  <c r="H39" i="1"/>
  <c r="I39" i="1"/>
  <c r="H40" i="1"/>
  <c r="H41" i="1"/>
  <c r="H42" i="1"/>
  <c r="E53" i="1"/>
  <c r="F53" i="1"/>
  <c r="G53" i="1"/>
  <c r="H53" i="1"/>
  <c r="F54" i="1"/>
  <c r="G54" i="1" s="1"/>
  <c r="H54" i="1"/>
  <c r="I32" i="1" s="1"/>
  <c r="G59" i="1"/>
  <c r="G60" i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5" i="1" s="1"/>
  <c r="H107" i="1"/>
  <c r="D108" i="1"/>
  <c r="D109" i="1"/>
  <c r="E109" i="1"/>
  <c r="E108" i="1" s="1"/>
  <c r="E120" i="1" s="1"/>
  <c r="F109" i="1"/>
  <c r="F108" i="1" s="1"/>
  <c r="G109" i="1"/>
  <c r="G108" i="1" s="1"/>
  <c r="G120" i="1" s="1"/>
  <c r="I109" i="1"/>
  <c r="I108" i="1" s="1"/>
  <c r="I120" i="1" s="1"/>
  <c r="H110" i="1"/>
  <c r="H109" i="1" s="1"/>
  <c r="H108" i="1" s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2" i="1"/>
  <c r="H143" i="1"/>
  <c r="H144" i="1"/>
  <c r="H145" i="1"/>
  <c r="D147" i="1"/>
  <c r="D146" i="1" s="1"/>
  <c r="E147" i="1"/>
  <c r="E146" i="1" s="1"/>
  <c r="E160" i="1" s="1"/>
  <c r="F147" i="1"/>
  <c r="F146" i="1" s="1"/>
  <c r="G147" i="1"/>
  <c r="G146" i="1" s="1"/>
  <c r="G160" i="1" s="1"/>
  <c r="I147" i="1"/>
  <c r="I146" i="1" s="1"/>
  <c r="I160" i="1" s="1"/>
  <c r="H148" i="1"/>
  <c r="H149" i="1"/>
  <c r="H150" i="1"/>
  <c r="H151" i="1"/>
  <c r="D152" i="1"/>
  <c r="H153" i="1"/>
  <c r="F154" i="1"/>
  <c r="G154" i="1"/>
  <c r="H154" i="1" s="1"/>
  <c r="I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88" i="1"/>
  <c r="E194" i="1" s="1"/>
  <c r="F188" i="1"/>
  <c r="G188" i="1" s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G217" i="1" s="1"/>
  <c r="E217" i="1"/>
  <c r="F217" i="1"/>
  <c r="H217" i="1"/>
  <c r="D260" i="1"/>
  <c r="E266" i="1"/>
  <c r="F266" i="1"/>
  <c r="G266" i="1"/>
  <c r="H266" i="1"/>
  <c r="G267" i="1"/>
  <c r="G269" i="1"/>
  <c r="D271" i="1"/>
  <c r="G271" i="1" s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G308" i="1" s="1"/>
  <c r="I297" i="1"/>
  <c r="H298" i="1"/>
  <c r="H299" i="1"/>
  <c r="H300" i="1"/>
  <c r="H297" i="1" s="1"/>
  <c r="H301" i="1"/>
  <c r="H302" i="1"/>
  <c r="F303" i="1"/>
  <c r="G303" i="1"/>
  <c r="H303" i="1" s="1"/>
  <c r="I303" i="1"/>
  <c r="I308" i="1" s="1"/>
  <c r="H306" i="1"/>
  <c r="H307" i="1"/>
  <c r="E308" i="1"/>
  <c r="F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E336" i="1"/>
  <c r="F336" i="1"/>
  <c r="G336" i="1" s="1"/>
  <c r="H336" i="1"/>
  <c r="D340" i="1"/>
  <c r="F340" i="1"/>
  <c r="H340" i="1"/>
  <c r="G340" i="1" l="1"/>
  <c r="F160" i="1"/>
  <c r="H152" i="1"/>
  <c r="G32" i="1"/>
  <c r="H32" i="1" s="1"/>
  <c r="H308" i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F43" i="1" s="1"/>
  <c r="D160" i="1"/>
  <c r="H120" i="1"/>
  <c r="H146" i="1"/>
  <c r="H160" i="1" s="1"/>
  <c r="H27" i="1"/>
  <c r="F194" i="1"/>
  <c r="G194" i="1" s="1"/>
  <c r="G27" i="1" l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<sst xmlns="http://schemas.openxmlformats.org/spreadsheetml/2006/main" count="265" uniqueCount="143">
  <si>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</si>
  <si>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</si>
  <si>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</si>
  <si>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</si>
  <si>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</si>
  <si>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</si>
  <si>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</si>
  <si>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</si>
  <si>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</si>
  <si>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</si>
  <si>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</si>
  <si>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</si>
  <si>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</si>
  <si>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</si>
  <si>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</si>
  <si>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</si>
  <si>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</si>
  <si>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</si>
  <si>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</si>
  <si>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</si>
  <si>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</si>
  <si>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</si>
  <si>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</si>
  <si>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</si>
  <si>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</si>
  <si>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</si>
  <si>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</si>
  <si>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</si>
  <si>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</si>
  <si>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</si>
  <si>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</si>
  <si>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</si>
  <si>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</si>
  <si>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</si>
  <si>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</si>
  <si>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</si>
  <si>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</si>
  <si>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</si>
  <si>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</si>
  <si>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</si>
  <si>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</si>
  <si>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</si>
  <si>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</si>
  <si>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</si>
  <si>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</si>
  <si>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</si>
  <si>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</si>
  <si>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</si>
  <si>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</si>
  <si>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</si>
  <si>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</si>
  <si>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</si>
  <si>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</si>
  <si>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</si>
  <si>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</si>
  <si>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</si>
  <si>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</si>
  <si>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</si>
  <si>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</si>
  <si>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</si>
  <si>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</si>
  <si>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</si>
  <si>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</si>
  <si>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</si>
  <si>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</si>
  <si>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</si>
  <si>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</si>
  <si>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</si>
  <si>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</si>
  <si>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</si>
  <si>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</si>
  <si>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</si>
  <si>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</si>
  <si>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</si>
  <si>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</si>
  <si>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</si>
  <si>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</si>
  <si>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</si>
  <si>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</si>
  <si>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</si>
  <si>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</si>
  <si>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</si>
  <si>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</si>
  <si>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</si>
  <si>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</si>
  <si>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</si>
  <si>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</si>
  <si>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</si>
  <si>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</si>
  <si>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</si>
  <si>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</si>
  <si>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</si>
  <si>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</si>
  <si>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</si>
  <si>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</si>
  <si>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</si>
  <si>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</si>
  <si>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</si>
  <si>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</si>
  <si>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</si>
  <si>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</si>
  <si>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</si>
  <si>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</si>
  <si>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</si>
  <si>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</si>
  <si>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</si>
  <si>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</si>
  <si>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</si>
  <si>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</si>
  <si>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</si>
  <si>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</si>
  <si>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</si>
  <si>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</si>
  <si>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</si>
  <si>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</si>
  <si>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</si>
  <si>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</si>
  <si>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</si>
  <si>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</si>
  <si>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</si>
  <si>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</si>
  <si>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28 202 tonn er overført fra ubenyttet tredjelandskvote i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</si>
  <si>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</si>
  <si>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r>
      <t xml:space="preserve">3 </t>
    </r>
    <r>
      <rPr>
        <sz val="9"/>
        <color indexed="8"/>
        <rFont val="Calibri"/>
        <family val="2"/>
      </rPr>
      <t>Registrert rekreasjonsfiske utgjør 695 tonn, men det legges til grunn at hele avsetningen tas</t>
    </r>
  </si>
  <si>
    <t>Ferskfiskordning åpen gruppe</t>
  </si>
  <si>
    <t>Kystfiskeordningen</t>
  </si>
  <si>
    <t>Ferskfiskordning lukket gruppe</t>
  </si>
  <si>
    <t>RESTKVOTER UKE 21</t>
  </si>
  <si>
    <t>AVSETNINGER</t>
  </si>
  <si>
    <t>KVOTE- OG FANGSTOVERSIKT</t>
  </si>
  <si>
    <t>FANGST UKE 21</t>
  </si>
  <si>
    <t>FANGST T.O.M UKE 21</t>
  </si>
  <si>
    <t>FANGST T.O.M. UKE 21 2020</t>
  </si>
  <si>
    <t>STATISTIKK FRA NORGES RÅFISKLAG</t>
  </si>
  <si>
    <r>
      <t xml:space="preserve">2 </t>
    </r>
    <r>
      <rPr>
        <sz val="9"/>
        <color indexed="8"/>
        <rFont val="Calibri"/>
        <family val="2"/>
      </rPr>
      <t>Registrert rekreasjonsfiske utgjør 33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</si>
  <si>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193 tonn, men det legges til grunn at hele avsetningen tas</t>
    </r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</si>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</sst>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23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0" fontId="47" fillId="33" borderId="34" xfId="0" applyFont="1" applyFill="1" applyBorder="1" applyAlignment="1">
      <alignment horizontal="center"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3" fontId="10" fillId="33" borderId="9" xfId="0" applyNumberFormat="1" applyFont="1" applyFill="1" applyBorder="1" applyAlignment="1">
      <alignment horizontal="right" vertical="center" wrapText="1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0" fontId="77" fillId="0" borderId="9" xfId="0" applyFont="1" applyFill="1" applyBorder="1" applyAlignment="1">
      <alignment horizontal="lef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16" xfId="34" applyNumberFormat="1" applyFont="1" applyFill="1" applyBorder="1" applyAlignment="1">
      <alignment horizontal="right" vertical="center"/>
    </xf>
    <xf numFmtId="3" fontId="77" fillId="0" borderId="8" xfId="34" applyNumberFormat="1" applyFont="1" applyFill="1" applyBorder="1" applyAlignment="1">
      <alignment horizontal="right" vertical="center"/>
    </xf>
    <xf numFmtId="3" fontId="77" fillId="0" borderId="33" xfId="34" applyNumberFormat="1" applyFont="1" applyFill="1" applyBorder="1" applyAlignment="1">
      <alignment horizontal="right" vertical="center"/>
    </xf>
    <xf numFmtId="3" fontId="77" fillId="0" borderId="24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3" fontId="74" fillId="34" borderId="9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33" xfId="34" applyNumberFormat="1" applyFont="1" applyFill="1" applyBorder="1" applyAlignment="1">
      <alignment vertical="center"/>
    </xf>
    <xf numFmtId="166" fontId="77" fillId="0" borderId="16" xfId="34" applyNumberFormat="1" applyFont="1" applyFill="1" applyBorder="1" applyAlignment="1">
      <alignment vertical="top"/>
    </xf>
    <xf numFmtId="166" fontId="77" fillId="0" borderId="19" xfId="34" applyNumberFormat="1" applyFont="1" applyFill="1" applyBorder="1" applyAlignment="1">
      <alignment vertical="top"/>
    </xf>
    <xf numFmtId="3" fontId="77" fillId="0" borderId="33" xfId="34" applyNumberFormat="1" applyFont="1" applyFill="1" applyBorder="1" applyAlignment="1">
      <alignment vertical="center"/>
    </xf>
    <xf numFmtId="3" fontId="77" fillId="0" borderId="24" xfId="34" applyNumberFormat="1" applyFont="1" applyFill="1" applyBorder="1" applyAlignment="1">
      <alignment vertical="center"/>
    </xf>
    <xf numFmtId="3" fontId="77" fillId="0" borderId="9" xfId="34" applyNumberFormat="1" applyFont="1" applyFill="1" applyBorder="1" applyAlignment="1">
      <alignment vertical="center"/>
    </xf>
    <xf numFmtId="3" fontId="74" fillId="34" borderId="9" xfId="34" applyNumberFormat="1" applyFont="1" applyFill="1" applyBorder="1" applyAlignment="1">
      <alignment vertical="center" wrapText="1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58" fillId="0" borderId="0" xfId="0" applyFont="1" applyBorder="1" applyAlignment="1">
      <alignment horizontal="left"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536"/>
  <sheetViews>
    <sheetView showGridLines="0" tabSelected="1" showRuler="0" zoomScale="130" zoomScaleNormal="130" zoomScaleSheetLayoutView="100" zoomScalePageLayoutView="90" workbookViewId="0">
      <selection activeCell="H24" sqref="H24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414" t="s">
        <v>142</v>
      </c>
      <c r="C2" s="415"/>
      <c r="D2" s="415"/>
      <c r="E2" s="415"/>
      <c r="F2" s="415"/>
      <c r="G2" s="415"/>
      <c r="H2" s="415"/>
      <c r="I2" s="415"/>
      <c r="J2" s="416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91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17"/>
      <c r="C9" s="418"/>
      <c r="D9" s="418"/>
      <c r="E9" s="418"/>
      <c r="F9" s="418"/>
      <c r="G9" s="418"/>
      <c r="H9" s="418"/>
      <c r="I9" s="418"/>
      <c r="J9" s="419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411" t="s">
        <v>1</v>
      </c>
      <c r="D11" s="412"/>
      <c r="E11" s="411" t="s">
        <v>18</v>
      </c>
      <c r="F11" s="412"/>
      <c r="G11" s="411" t="s">
        <v>19</v>
      </c>
      <c r="H11" s="412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128115</v>
      </c>
      <c r="G12" s="96" t="s">
        <v>23</v>
      </c>
      <c r="H12" s="133">
        <v>34874</v>
      </c>
      <c r="I12" s="97"/>
      <c r="J12" s="292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f>277170-4927</f>
        <v>272243</v>
      </c>
      <c r="G13" s="96" t="s">
        <v>65</v>
      </c>
      <c r="H13" s="100">
        <f>200965-4927</f>
        <v>196038</v>
      </c>
      <c r="I13" s="97"/>
      <c r="J13" s="292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f>20552+4927</f>
        <v>25479</v>
      </c>
      <c r="G14" s="96" t="s">
        <v>66</v>
      </c>
      <c r="H14" s="100">
        <v>24191</v>
      </c>
      <c r="I14" s="97"/>
      <c r="J14" s="292"/>
    </row>
    <row r="15" spans="1:10" ht="15.75" customHeight="1" thickBot="1" x14ac:dyDescent="0.4">
      <c r="A15" s="26"/>
      <c r="B15" s="52"/>
      <c r="C15" s="96" t="s">
        <v>117</v>
      </c>
      <c r="D15" s="100">
        <v>123330</v>
      </c>
      <c r="E15" s="131"/>
      <c r="F15" s="171"/>
      <c r="G15" s="98" t="s">
        <v>13</v>
      </c>
      <c r="H15" s="172">
        <v>17140</v>
      </c>
      <c r="I15" s="97"/>
      <c r="J15" s="292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425837</v>
      </c>
      <c r="G16" s="54" t="s">
        <v>5</v>
      </c>
      <c r="H16" s="101">
        <f>SUM(H12:H15)</f>
        <v>272243</v>
      </c>
      <c r="I16" s="97"/>
      <c r="J16" s="292"/>
    </row>
    <row r="17" spans="1:10" ht="15" customHeight="1" x14ac:dyDescent="0.35">
      <c r="A17" s="8"/>
      <c r="B17" s="55"/>
      <c r="C17" s="155" t="s">
        <v>121</v>
      </c>
      <c r="D17" s="155"/>
      <c r="E17" s="155"/>
      <c r="F17" s="155"/>
      <c r="G17" s="155"/>
      <c r="H17" s="99"/>
      <c r="I17" s="99"/>
      <c r="J17" s="293"/>
    </row>
    <row r="18" spans="1:10" ht="15" customHeight="1" thickBot="1" x14ac:dyDescent="0.4">
      <c r="A18" s="26"/>
      <c r="B18" s="58"/>
      <c r="C18" s="130"/>
      <c r="D18" s="130"/>
      <c r="E18" s="287"/>
      <c r="F18" s="130"/>
      <c r="G18" s="130"/>
      <c r="H18" s="130"/>
      <c r="I18" s="130"/>
      <c r="J18" s="294"/>
    </row>
    <row r="19" spans="1:10" ht="15" customHeight="1" x14ac:dyDescent="0.35">
      <c r="A19" s="26"/>
      <c r="B19" s="52"/>
      <c r="C19" s="118"/>
      <c r="D19" s="118"/>
      <c r="E19" s="288"/>
      <c r="F19" s="118"/>
      <c r="G19" s="118"/>
      <c r="H19" s="118"/>
      <c r="I19" s="118"/>
      <c r="J19" s="295"/>
    </row>
    <row r="20" spans="1:10" ht="15" customHeight="1" x14ac:dyDescent="0.35">
      <c r="A20" s="26"/>
      <c r="B20" s="52"/>
      <c r="C20" s="24" t="s">
        <v>129</v>
      </c>
      <c r="D20" s="118"/>
      <c r="E20" s="288"/>
      <c r="F20" s="118"/>
      <c r="G20" s="118"/>
      <c r="H20" s="118"/>
      <c r="I20" s="118"/>
      <c r="J20" s="295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8" t="s">
        <v>80</v>
      </c>
      <c r="F22" s="168" t="s">
        <v>130</v>
      </c>
      <c r="G22" s="168" t="s">
        <v>131</v>
      </c>
      <c r="H22" s="168" t="s">
        <v>127</v>
      </c>
      <c r="I22" s="168" t="s">
        <v>132</v>
      </c>
      <c r="J22" s="49"/>
    </row>
    <row r="23" spans="1:10" ht="14.15" customHeight="1" x14ac:dyDescent="0.35">
      <c r="A23" s="26"/>
      <c r="B23" s="52"/>
      <c r="C23" s="143" t="s">
        <v>14</v>
      </c>
      <c r="D23" s="182">
        <f t="shared" ref="D23:I23" si="0">D25+D24</f>
        <v>128115</v>
      </c>
      <c r="E23" s="182">
        <f t="shared" si="0"/>
        <v>128920</v>
      </c>
      <c r="F23" s="182">
        <f t="shared" si="0"/>
        <v>608.75936000000002</v>
      </c>
      <c r="G23" s="182">
        <f t="shared" si="0"/>
        <v>49240.544979999999</v>
      </c>
      <c r="H23" s="173">
        <f t="shared" si="0"/>
        <v>79679.455019999994</v>
      </c>
      <c r="I23" s="173">
        <f t="shared" si="0"/>
        <v>53999.199980000005</v>
      </c>
      <c r="J23" s="61"/>
    </row>
    <row r="24" spans="1:10" ht="14.15" customHeight="1" x14ac:dyDescent="0.35">
      <c r="A24" s="26"/>
      <c r="B24" s="52"/>
      <c r="C24" s="144" t="s">
        <v>10</v>
      </c>
      <c r="D24" s="183">
        <v>127365</v>
      </c>
      <c r="E24" s="174">
        <v>128188</v>
      </c>
      <c r="F24" s="174">
        <v>608.75936000000002</v>
      </c>
      <c r="G24" s="174">
        <v>48986.94328</v>
      </c>
      <c r="H24" s="174">
        <f>E24-G24</f>
        <v>79201.056719999993</v>
      </c>
      <c r="I24" s="174">
        <v>53776.617980000003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4">
        <v>750</v>
      </c>
      <c r="E25" s="175">
        <v>732</v>
      </c>
      <c r="F25" s="175"/>
      <c r="G25" s="175">
        <v>253.60169999999999</v>
      </c>
      <c r="H25" s="174">
        <f>E25-G25</f>
        <v>478.39830000000001</v>
      </c>
      <c r="I25" s="174">
        <v>222.58199999999999</v>
      </c>
      <c r="J25" s="61"/>
    </row>
    <row r="26" spans="1:10" ht="14.15" customHeight="1" x14ac:dyDescent="0.35">
      <c r="A26" s="26"/>
      <c r="B26" s="52"/>
      <c r="C26" s="143" t="s">
        <v>15</v>
      </c>
      <c r="D26" s="182">
        <f t="shared" ref="D26:I26" si="1">D34+D33+D27</f>
        <v>277170</v>
      </c>
      <c r="E26" s="182">
        <f t="shared" si="1"/>
        <v>278572</v>
      </c>
      <c r="F26" s="182">
        <f t="shared" si="1"/>
        <v>3148.78251</v>
      </c>
      <c r="G26" s="182">
        <f t="shared" si="1"/>
        <v>197858.861424</v>
      </c>
      <c r="H26" s="173">
        <f t="shared" si="1"/>
        <v>80713.138575999998</v>
      </c>
      <c r="I26" s="173">
        <f t="shared" si="1"/>
        <v>178457.99937000001</v>
      </c>
      <c r="J26" s="61"/>
    </row>
    <row r="27" spans="1:10" ht="15" customHeight="1" x14ac:dyDescent="0.35">
      <c r="A27" s="9"/>
      <c r="B27" s="62"/>
      <c r="C27" s="150" t="s">
        <v>67</v>
      </c>
      <c r="D27" s="185">
        <f t="shared" ref="D27:I27" si="2">D28+D29+D30+D31+D32</f>
        <v>216235</v>
      </c>
      <c r="E27" s="185">
        <f t="shared" si="2"/>
        <v>217928</v>
      </c>
      <c r="F27" s="185">
        <f t="shared" si="2"/>
        <v>1894.0245100000002</v>
      </c>
      <c r="G27" s="185">
        <f t="shared" si="2"/>
        <v>165905.88684399999</v>
      </c>
      <c r="H27" s="176">
        <f t="shared" si="2"/>
        <v>52022.113155999999</v>
      </c>
      <c r="I27" s="176">
        <f t="shared" si="2"/>
        <v>142807.68883</v>
      </c>
      <c r="J27" s="61"/>
    </row>
    <row r="28" spans="1:10" ht="14.15" customHeight="1" x14ac:dyDescent="0.35">
      <c r="A28" s="10"/>
      <c r="B28" s="63"/>
      <c r="C28" s="149" t="s">
        <v>20</v>
      </c>
      <c r="D28" s="186">
        <v>52015</v>
      </c>
      <c r="E28" s="177">
        <v>52041</v>
      </c>
      <c r="F28" s="177">
        <f>306.99189</f>
        <v>306.99189000000001</v>
      </c>
      <c r="G28" s="177">
        <f>41466.13768-F55</f>
        <v>41246.13768</v>
      </c>
      <c r="H28" s="177">
        <f t="shared" ref="H28:H34" si="3">E28-G28</f>
        <v>10794.86232</v>
      </c>
      <c r="I28" s="177">
        <f>37867.42527-H55</f>
        <v>37051.42527</v>
      </c>
      <c r="J28" s="61"/>
    </row>
    <row r="29" spans="1:10" ht="14.15" customHeight="1" x14ac:dyDescent="0.35">
      <c r="A29" s="10"/>
      <c r="B29" s="63"/>
      <c r="C29" s="149" t="s">
        <v>56</v>
      </c>
      <c r="D29" s="186">
        <v>56224</v>
      </c>
      <c r="E29" s="177">
        <v>57551</v>
      </c>
      <c r="F29" s="177">
        <v>476.22338000000002</v>
      </c>
      <c r="G29" s="177">
        <f>47369.75515-F56</f>
        <v>47107.755149999997</v>
      </c>
      <c r="H29" s="177">
        <f t="shared" si="3"/>
        <v>10443.244850000003</v>
      </c>
      <c r="I29" s="177">
        <f>38555.23964-H56</f>
        <v>37733.23964</v>
      </c>
      <c r="J29" s="61"/>
    </row>
    <row r="30" spans="1:10" ht="14.15" customHeight="1" x14ac:dyDescent="0.35">
      <c r="A30" s="10"/>
      <c r="B30" s="63"/>
      <c r="C30" s="149" t="s">
        <v>57</v>
      </c>
      <c r="D30" s="186">
        <v>53597</v>
      </c>
      <c r="E30" s="177">
        <v>53538</v>
      </c>
      <c r="F30" s="177">
        <v>583.50162</v>
      </c>
      <c r="G30" s="177">
        <f>42959.641752-F57</f>
        <v>42496.641752000003</v>
      </c>
      <c r="H30" s="177">
        <f t="shared" si="3"/>
        <v>11041.358247999997</v>
      </c>
      <c r="I30" s="177">
        <f>39713.56132-H57</f>
        <v>38793.561320000001</v>
      </c>
      <c r="J30" s="61"/>
    </row>
    <row r="31" spans="1:10" ht="14.15" customHeight="1" x14ac:dyDescent="0.35">
      <c r="A31" s="10"/>
      <c r="B31" s="63"/>
      <c r="C31" s="149" t="s">
        <v>69</v>
      </c>
      <c r="D31" s="186">
        <v>39129</v>
      </c>
      <c r="E31" s="177">
        <v>39528</v>
      </c>
      <c r="F31" s="177">
        <v>527.30762000000004</v>
      </c>
      <c r="G31" s="177">
        <f>34110.352262-F58</f>
        <v>33880.352262</v>
      </c>
      <c r="H31" s="177">
        <f t="shared" si="3"/>
        <v>5647.6477379999997</v>
      </c>
      <c r="I31" s="177">
        <f>26671.4626-H58</f>
        <v>25901.462599999999</v>
      </c>
      <c r="J31" s="61"/>
    </row>
    <row r="32" spans="1:10" ht="14.15" customHeight="1" x14ac:dyDescent="0.35">
      <c r="A32" s="10"/>
      <c r="B32" s="63"/>
      <c r="C32" s="149" t="s">
        <v>70</v>
      </c>
      <c r="D32" s="186">
        <v>15270</v>
      </c>
      <c r="E32" s="177">
        <v>15270</v>
      </c>
      <c r="F32" s="177"/>
      <c r="G32" s="177">
        <f>F54</f>
        <v>1175</v>
      </c>
      <c r="H32" s="177">
        <f t="shared" si="3"/>
        <v>14095</v>
      </c>
      <c r="I32" s="177">
        <f>H54</f>
        <v>3328</v>
      </c>
      <c r="J32" s="61"/>
    </row>
    <row r="33" spans="1:10" ht="14.15" customHeight="1" x14ac:dyDescent="0.35">
      <c r="A33" s="11"/>
      <c r="B33" s="62"/>
      <c r="C33" s="150" t="s">
        <v>16</v>
      </c>
      <c r="D33" s="185">
        <v>34874</v>
      </c>
      <c r="E33" s="185">
        <v>34583</v>
      </c>
      <c r="F33" s="185">
        <v>923.75800000000004</v>
      </c>
      <c r="G33" s="185">
        <v>15734.22035</v>
      </c>
      <c r="H33" s="176">
        <f t="shared" si="3"/>
        <v>18848.77965</v>
      </c>
      <c r="I33" s="176">
        <v>15615</v>
      </c>
      <c r="J33" s="61"/>
    </row>
    <row r="34" spans="1:10" ht="14.15" customHeight="1" x14ac:dyDescent="0.35">
      <c r="A34" s="11"/>
      <c r="B34" s="62"/>
      <c r="C34" s="150" t="s">
        <v>68</v>
      </c>
      <c r="D34" s="185">
        <f>D35+D36</f>
        <v>26061</v>
      </c>
      <c r="E34" s="185">
        <f>E35+E36</f>
        <v>26061</v>
      </c>
      <c r="F34" s="185">
        <f>F35+F36</f>
        <v>331</v>
      </c>
      <c r="G34" s="185">
        <f>G35+G36</f>
        <v>16218.754229999999</v>
      </c>
      <c r="H34" s="176">
        <f t="shared" si="3"/>
        <v>9842.2457700000014</v>
      </c>
      <c r="I34" s="176">
        <f>I35+I36</f>
        <v>20035.310539999999</v>
      </c>
      <c r="J34" s="61"/>
    </row>
    <row r="35" spans="1:10" ht="14.15" customHeight="1" x14ac:dyDescent="0.35">
      <c r="A35" s="10"/>
      <c r="B35" s="63"/>
      <c r="C35" s="149" t="s">
        <v>8</v>
      </c>
      <c r="D35" s="186">
        <v>24191</v>
      </c>
      <c r="E35" s="223">
        <v>24191</v>
      </c>
      <c r="F35" s="223">
        <f>457-F39</f>
        <v>331</v>
      </c>
      <c r="G35" s="223">
        <f>18775.75423-F59-F60</f>
        <v>15991.754229999999</v>
      </c>
      <c r="H35" s="177">
        <f t="shared" ref="H35:H42" si="4">E35-G35</f>
        <v>8199.2457700000014</v>
      </c>
      <c r="I35" s="177">
        <f>22545.31054-H59-H60</f>
        <v>19418.310539999999</v>
      </c>
      <c r="J35" s="61"/>
    </row>
    <row r="36" spans="1:10" ht="14.15" customHeight="1" thickBot="1" x14ac:dyDescent="0.4">
      <c r="A36" s="10"/>
      <c r="B36" s="63"/>
      <c r="C36" s="271" t="s">
        <v>71</v>
      </c>
      <c r="D36" s="272">
        <v>1870</v>
      </c>
      <c r="E36" s="177">
        <v>1870</v>
      </c>
      <c r="F36" s="177"/>
      <c r="G36" s="177">
        <f>F59</f>
        <v>227</v>
      </c>
      <c r="H36" s="273">
        <f t="shared" si="4"/>
        <v>1643</v>
      </c>
      <c r="I36" s="273">
        <v>617</v>
      </c>
      <c r="J36" s="61"/>
    </row>
    <row r="37" spans="1:10" ht="15.75" customHeight="1" thickBot="1" x14ac:dyDescent="0.4">
      <c r="A37" s="26"/>
      <c r="B37" s="52"/>
      <c r="C37" s="104" t="s">
        <v>83</v>
      </c>
      <c r="D37" s="188">
        <v>2500</v>
      </c>
      <c r="E37" s="180">
        <v>2500</v>
      </c>
      <c r="F37" s="180">
        <v>78.381349999999998</v>
      </c>
      <c r="G37" s="180">
        <v>1097.7586960000001</v>
      </c>
      <c r="H37" s="180">
        <f t="shared" si="4"/>
        <v>1402.2413039999999</v>
      </c>
      <c r="I37" s="180">
        <v>1097.98395</v>
      </c>
      <c r="J37" s="61"/>
    </row>
    <row r="38" spans="1:10" ht="14.15" customHeight="1" thickBot="1" x14ac:dyDescent="0.4">
      <c r="A38" s="26"/>
      <c r="B38" s="52"/>
      <c r="C38" s="104" t="s">
        <v>11</v>
      </c>
      <c r="D38" s="188">
        <v>969</v>
      </c>
      <c r="E38" s="179">
        <v>969</v>
      </c>
      <c r="F38" s="179">
        <v>6</v>
      </c>
      <c r="G38" s="179">
        <v>439</v>
      </c>
      <c r="H38" s="179">
        <f t="shared" si="4"/>
        <v>530</v>
      </c>
      <c r="I38" s="179">
        <v>445.59965</v>
      </c>
      <c r="J38" s="61"/>
    </row>
    <row r="39" spans="1:10" ht="17.25" customHeight="1" thickBot="1" x14ac:dyDescent="0.4">
      <c r="A39" s="26"/>
      <c r="B39" s="52"/>
      <c r="C39" s="104" t="s">
        <v>84</v>
      </c>
      <c r="D39" s="188">
        <v>3833</v>
      </c>
      <c r="E39" s="180">
        <v>3833</v>
      </c>
      <c r="F39" s="180">
        <v>126</v>
      </c>
      <c r="G39" s="180">
        <v>2557</v>
      </c>
      <c r="H39" s="179">
        <f t="shared" si="4"/>
        <v>1276</v>
      </c>
      <c r="I39" s="179">
        <f>H60</f>
        <v>2510</v>
      </c>
      <c r="J39" s="61"/>
    </row>
    <row r="40" spans="1:10" ht="17.25" customHeight="1" thickBot="1" x14ac:dyDescent="0.4">
      <c r="A40" s="26"/>
      <c r="B40" s="52"/>
      <c r="C40" s="104" t="s">
        <v>60</v>
      </c>
      <c r="D40" s="188">
        <v>7000</v>
      </c>
      <c r="E40" s="180">
        <v>7000</v>
      </c>
      <c r="F40" s="180">
        <v>8.0337399999999999</v>
      </c>
      <c r="G40" s="180">
        <v>7000</v>
      </c>
      <c r="H40" s="179">
        <f t="shared" si="4"/>
        <v>0</v>
      </c>
      <c r="I40" s="179">
        <v>7000</v>
      </c>
      <c r="J40" s="61"/>
    </row>
    <row r="41" spans="1:10" ht="17.25" customHeight="1" thickBot="1" x14ac:dyDescent="0.4">
      <c r="A41" s="26"/>
      <c r="B41" s="52"/>
      <c r="C41" s="104" t="s">
        <v>120</v>
      </c>
      <c r="D41" s="188">
        <v>6250</v>
      </c>
      <c r="E41" s="180">
        <v>6250</v>
      </c>
      <c r="F41" s="180"/>
      <c r="G41" s="180"/>
      <c r="H41" s="179">
        <f t="shared" si="4"/>
        <v>6250</v>
      </c>
      <c r="I41" s="179"/>
      <c r="J41" s="61"/>
    </row>
    <row r="42" spans="1:10" ht="14.15" customHeight="1" thickBot="1" x14ac:dyDescent="0.4">
      <c r="A42" s="26"/>
      <c r="B42" s="52"/>
      <c r="C42" s="83" t="s">
        <v>85</v>
      </c>
      <c r="D42" s="188"/>
      <c r="E42" s="180"/>
      <c r="F42" s="180">
        <v>4</v>
      </c>
      <c r="G42" s="180">
        <v>75</v>
      </c>
      <c r="H42" s="179">
        <f t="shared" si="4"/>
        <v>-75</v>
      </c>
      <c r="I42" s="179">
        <v>22</v>
      </c>
      <c r="J42" s="61"/>
    </row>
    <row r="43" spans="1:10" ht="16.5" customHeight="1" thickBot="1" x14ac:dyDescent="0.4">
      <c r="A43" s="26"/>
      <c r="B43" s="52"/>
      <c r="C43" s="109" t="s">
        <v>7</v>
      </c>
      <c r="D43" s="189">
        <f t="shared" ref="D43:I43" si="5">D23+D26+D37+D38+D39+D40+D41+D42</f>
        <v>425837</v>
      </c>
      <c r="E43" s="189">
        <f t="shared" si="5"/>
        <v>428044</v>
      </c>
      <c r="F43" s="189">
        <f t="shared" si="5"/>
        <v>3979.95696</v>
      </c>
      <c r="G43" s="189">
        <f t="shared" si="5"/>
        <v>258268.16510000001</v>
      </c>
      <c r="H43" s="189">
        <f t="shared" si="5"/>
        <v>169775.83489999999</v>
      </c>
      <c r="I43" s="281">
        <f t="shared" si="5"/>
        <v>243532.78294999999</v>
      </c>
      <c r="J43" s="61"/>
    </row>
    <row r="44" spans="1:10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6"/>
    </row>
    <row r="45" spans="1:10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0" ht="14.15" customHeight="1" x14ac:dyDescent="0.35">
      <c r="A46" s="8"/>
      <c r="B46" s="55"/>
      <c r="C46" s="116" t="s">
        <v>123</v>
      </c>
      <c r="D46" s="118"/>
      <c r="E46" s="118"/>
      <c r="F46" s="118"/>
      <c r="G46" s="102"/>
      <c r="H46" s="87"/>
      <c r="I46" s="87"/>
      <c r="J46" s="53"/>
    </row>
    <row r="47" spans="1:10" ht="14.15" customHeight="1" x14ac:dyDescent="0.35">
      <c r="A47" s="8"/>
      <c r="B47" s="55"/>
      <c r="C47" s="116" t="s">
        <v>114</v>
      </c>
      <c r="D47" s="118"/>
      <c r="E47" s="118"/>
      <c r="F47" s="118"/>
      <c r="G47" s="64"/>
      <c r="H47" s="87"/>
      <c r="I47" s="87"/>
      <c r="J47" s="53"/>
    </row>
    <row r="48" spans="1:10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7"/>
      <c r="F50" s="130"/>
      <c r="G50" s="130"/>
      <c r="H50" s="130"/>
      <c r="I50" s="130"/>
      <c r="J50" s="294"/>
    </row>
    <row r="51" spans="1:10" ht="33" customHeight="1" x14ac:dyDescent="0.35">
      <c r="A51" s="8"/>
      <c r="B51" s="55"/>
      <c r="C51" s="422" t="s">
        <v>133</v>
      </c>
      <c r="D51" s="422"/>
      <c r="E51" s="422"/>
      <c r="F51" s="422"/>
      <c r="G51" s="422"/>
      <c r="H51" s="422"/>
      <c r="I51" s="282"/>
      <c r="J51" s="284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5" t="s">
        <v>17</v>
      </c>
      <c r="D53" s="168" t="s">
        <v>128</v>
      </c>
      <c r="E53" s="168" t="str">
        <f>F22</f>
        <v>FANGST UKE 21</v>
      </c>
      <c r="F53" s="168" t="str">
        <f>G22</f>
        <v>FANGST T.O.M UKE 21</v>
      </c>
      <c r="G53" s="168" t="str">
        <f>H22</f>
        <v>RESTKVOTER UKE 21</v>
      </c>
      <c r="H53" s="168" t="str">
        <f>I22</f>
        <v>FANGST T.O.M. UKE 21 2020</v>
      </c>
      <c r="I53" s="64"/>
      <c r="J53" s="61"/>
    </row>
    <row r="54" spans="1:10" ht="14.15" customHeight="1" x14ac:dyDescent="0.35">
      <c r="A54" s="8"/>
      <c r="B54" s="55"/>
      <c r="C54" s="143" t="s">
        <v>126</v>
      </c>
      <c r="D54" s="404">
        <v>15270</v>
      </c>
      <c r="E54" s="173">
        <v>548</v>
      </c>
      <c r="F54" s="173">
        <f>F58+F57+F56+F55</f>
        <v>1175</v>
      </c>
      <c r="G54" s="404">
        <f>D54-F54</f>
        <v>14095</v>
      </c>
      <c r="H54" s="173">
        <f>H58+H57+H56+H55</f>
        <v>3328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5"/>
      <c r="E55" s="177"/>
      <c r="F55" s="177">
        <v>220</v>
      </c>
      <c r="G55" s="405"/>
      <c r="H55" s="177">
        <v>816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5"/>
      <c r="E56" s="177"/>
      <c r="F56" s="177">
        <v>262</v>
      </c>
      <c r="G56" s="405"/>
      <c r="H56" s="177">
        <v>822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5"/>
      <c r="E57" s="177"/>
      <c r="F57" s="177">
        <v>463</v>
      </c>
      <c r="G57" s="405"/>
      <c r="H57" s="177">
        <v>920</v>
      </c>
      <c r="I57" s="64"/>
      <c r="J57" s="61"/>
    </row>
    <row r="58" spans="1:10" ht="14.15" customHeight="1" thickBot="1" x14ac:dyDescent="0.4">
      <c r="A58" s="8"/>
      <c r="B58" s="55"/>
      <c r="C58" s="283" t="s">
        <v>69</v>
      </c>
      <c r="D58" s="406"/>
      <c r="E58" s="178"/>
      <c r="F58" s="178">
        <v>230</v>
      </c>
      <c r="G58" s="406"/>
      <c r="H58" s="178">
        <v>770</v>
      </c>
      <c r="I58" s="64"/>
      <c r="J58" s="61"/>
    </row>
    <row r="59" spans="1:10" ht="14.15" customHeight="1" thickBot="1" x14ac:dyDescent="0.4">
      <c r="A59" s="8"/>
      <c r="B59" s="55"/>
      <c r="C59" s="146" t="s">
        <v>124</v>
      </c>
      <c r="D59" s="286">
        <v>1870</v>
      </c>
      <c r="E59" s="286">
        <v>139</v>
      </c>
      <c r="F59" s="286">
        <v>227</v>
      </c>
      <c r="G59" s="286">
        <f>D59-F59</f>
        <v>1643</v>
      </c>
      <c r="H59" s="286">
        <v>617</v>
      </c>
      <c r="I59" s="64"/>
      <c r="J59" s="61"/>
    </row>
    <row r="60" spans="1:10" ht="14.15" customHeight="1" thickBot="1" x14ac:dyDescent="0.4">
      <c r="A60" s="8"/>
      <c r="B60" s="55"/>
      <c r="C60" s="147" t="s">
        <v>125</v>
      </c>
      <c r="D60" s="180">
        <v>3833</v>
      </c>
      <c r="E60" s="180">
        <v>126</v>
      </c>
      <c r="F60" s="180">
        <v>2557</v>
      </c>
      <c r="G60" s="180">
        <f>D60-F60</f>
        <v>1276</v>
      </c>
      <c r="H60" s="180">
        <v>2510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91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91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411" t="s">
        <v>1</v>
      </c>
      <c r="D94" s="412"/>
      <c r="E94" s="411" t="s">
        <v>18</v>
      </c>
      <c r="F94" s="413"/>
      <c r="G94" s="411" t="s">
        <v>19</v>
      </c>
      <c r="H94" s="412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2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2"/>
    </row>
    <row r="97" spans="1:10" ht="14.15" customHeight="1" thickBot="1" x14ac:dyDescent="0.4">
      <c r="B97" s="135"/>
      <c r="C97" s="96" t="s">
        <v>117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2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2"/>
    </row>
    <row r="99" spans="1:10" ht="14.25" customHeight="1" x14ac:dyDescent="0.35">
      <c r="A99" s="26"/>
      <c r="B99" s="135"/>
      <c r="C99" s="155" t="s">
        <v>122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8"/>
      <c r="D100" s="278"/>
      <c r="E100" s="278"/>
      <c r="F100" s="278"/>
      <c r="G100" s="278"/>
      <c r="H100" s="278"/>
      <c r="I100" s="140"/>
      <c r="J100" s="139"/>
    </row>
    <row r="101" spans="1:10" ht="14.15" customHeight="1" thickBot="1" x14ac:dyDescent="0.4">
      <c r="A101" s="26"/>
      <c r="B101" s="298"/>
      <c r="C101" s="130"/>
      <c r="D101" s="287"/>
      <c r="E101" s="130"/>
      <c r="F101" s="130"/>
      <c r="G101" s="130"/>
      <c r="H101" s="130"/>
      <c r="I101" s="114"/>
      <c r="J101" s="294"/>
    </row>
    <row r="102" spans="1:10" ht="20.25" customHeight="1" x14ac:dyDescent="0.35">
      <c r="A102" s="26"/>
      <c r="B102" s="135"/>
      <c r="C102" s="24" t="str">
        <f>C20</f>
        <v>KVOTE- OG FANGSTOVERSIKT</v>
      </c>
      <c r="D102" s="278"/>
      <c r="E102" s="278"/>
      <c r="F102" s="278"/>
      <c r="G102" s="278"/>
      <c r="H102" s="278"/>
      <c r="I102" s="141"/>
      <c r="J102" s="139"/>
    </row>
    <row r="103" spans="1:10" ht="11.25" customHeight="1" thickBot="1" x14ac:dyDescent="0.45">
      <c r="A103" s="26"/>
      <c r="B103" s="52"/>
      <c r="C103" s="289"/>
      <c r="D103" s="289"/>
      <c r="E103" s="289"/>
      <c r="F103" s="289"/>
      <c r="G103" s="289"/>
      <c r="H103" s="289"/>
      <c r="I103" s="289"/>
      <c r="J103" s="299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21</v>
      </c>
      <c r="G104" s="108" t="str">
        <f>G22</f>
        <v>FANGST T.O.M UKE 21</v>
      </c>
      <c r="H104" s="108" t="str">
        <f>H22</f>
        <v>RESTKVOTER UKE 21</v>
      </c>
      <c r="I104" s="108" t="str">
        <f>I22</f>
        <v>FANGST T.O.M. UKE 21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2">
        <f t="shared" ref="D105:I105" si="6">D107+D106</f>
        <v>42495</v>
      </c>
      <c r="E105" s="182">
        <f t="shared" si="6"/>
        <v>47446</v>
      </c>
      <c r="F105" s="182">
        <f t="shared" si="6"/>
        <v>1231.9500399999999</v>
      </c>
      <c r="G105" s="182">
        <f t="shared" si="6"/>
        <v>38151.606829999997</v>
      </c>
      <c r="H105" s="182">
        <f t="shared" si="6"/>
        <v>9294.3931700000012</v>
      </c>
      <c r="I105" s="173">
        <f t="shared" si="6"/>
        <v>24027.042819999999</v>
      </c>
      <c r="J105" s="61"/>
    </row>
    <row r="106" spans="1:10" ht="14.5" x14ac:dyDescent="0.35">
      <c r="A106" s="51"/>
      <c r="B106" s="52"/>
      <c r="C106" s="144" t="s">
        <v>10</v>
      </c>
      <c r="D106" s="183">
        <v>41745</v>
      </c>
      <c r="E106" s="174">
        <v>46621</v>
      </c>
      <c r="F106" s="174">
        <v>1231.9500399999999</v>
      </c>
      <c r="G106" s="174">
        <v>37647.689109999999</v>
      </c>
      <c r="H106" s="174">
        <f>E106-G106</f>
        <v>8973.3108900000007</v>
      </c>
      <c r="I106" s="174">
        <v>23787.69182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4">
        <v>750</v>
      </c>
      <c r="E107" s="175">
        <v>825</v>
      </c>
      <c r="F107" s="175"/>
      <c r="G107" s="175">
        <v>503.91771999999997</v>
      </c>
      <c r="H107" s="175">
        <f>E107-G107</f>
        <v>321.08228000000003</v>
      </c>
      <c r="I107" s="175">
        <v>239.351</v>
      </c>
      <c r="J107" s="61"/>
    </row>
    <row r="108" spans="1:10" ht="15.75" customHeight="1" x14ac:dyDescent="0.35">
      <c r="A108" s="51"/>
      <c r="B108" s="50"/>
      <c r="C108" s="143" t="s">
        <v>15</v>
      </c>
      <c r="D108" s="182">
        <f t="shared" ref="D108:I108" si="7">D109+D114+D115</f>
        <v>71087</v>
      </c>
      <c r="E108" s="182">
        <f t="shared" si="7"/>
        <v>76252</v>
      </c>
      <c r="F108" s="182">
        <f t="shared" si="7"/>
        <v>1386.5638100000001</v>
      </c>
      <c r="G108" s="182">
        <f t="shared" si="7"/>
        <v>22692.13032</v>
      </c>
      <c r="H108" s="182">
        <f t="shared" si="7"/>
        <v>53559.869680000003</v>
      </c>
      <c r="I108" s="173">
        <f t="shared" si="7"/>
        <v>29385.835029999998</v>
      </c>
      <c r="J108" s="61"/>
    </row>
    <row r="109" spans="1:10" ht="14.15" customHeight="1" x14ac:dyDescent="0.35">
      <c r="A109" s="51"/>
      <c r="B109" s="62"/>
      <c r="C109" s="150" t="s">
        <v>67</v>
      </c>
      <c r="D109" s="185">
        <f t="shared" ref="D109:I109" si="8">D110+D111+D112+D113</f>
        <v>53060</v>
      </c>
      <c r="E109" s="185">
        <f t="shared" si="8"/>
        <v>58237</v>
      </c>
      <c r="F109" s="185">
        <f t="shared" si="8"/>
        <v>1062.5966100000001</v>
      </c>
      <c r="G109" s="185">
        <f t="shared" si="8"/>
        <v>16914.674050000001</v>
      </c>
      <c r="H109" s="185">
        <f t="shared" si="8"/>
        <v>41322.325950000006</v>
      </c>
      <c r="I109" s="176">
        <f t="shared" si="8"/>
        <v>23447.974439999998</v>
      </c>
      <c r="J109" s="61"/>
    </row>
    <row r="110" spans="1:10" ht="14.15" customHeight="1" x14ac:dyDescent="0.35">
      <c r="A110" s="69"/>
      <c r="B110" s="63"/>
      <c r="C110" s="149" t="s">
        <v>20</v>
      </c>
      <c r="D110" s="186">
        <v>14200</v>
      </c>
      <c r="E110" s="177">
        <v>15834</v>
      </c>
      <c r="F110" s="177">
        <v>41.726010000000002</v>
      </c>
      <c r="G110" s="177">
        <v>2760.05591</v>
      </c>
      <c r="H110" s="177">
        <f>E110-G110</f>
        <v>13073.944090000001</v>
      </c>
      <c r="I110" s="177">
        <v>3060.3740699999998</v>
      </c>
      <c r="J110" s="61"/>
    </row>
    <row r="111" spans="1:10" ht="14.15" customHeight="1" x14ac:dyDescent="0.35">
      <c r="A111" s="69"/>
      <c r="B111" s="63"/>
      <c r="C111" s="149" t="s">
        <v>21</v>
      </c>
      <c r="D111" s="186">
        <v>14540</v>
      </c>
      <c r="E111" s="177">
        <v>16205</v>
      </c>
      <c r="F111" s="177">
        <v>400.65096999999997</v>
      </c>
      <c r="G111" s="177">
        <v>5774.0829800000001</v>
      </c>
      <c r="H111" s="177">
        <f t="shared" ref="H111:H119" si="9">E111-G111</f>
        <v>10430.917020000001</v>
      </c>
      <c r="I111" s="177">
        <v>7358.1916799999999</v>
      </c>
      <c r="J111" s="61"/>
    </row>
    <row r="112" spans="1:10" ht="14.15" customHeight="1" x14ac:dyDescent="0.35">
      <c r="A112" s="69"/>
      <c r="B112" s="63"/>
      <c r="C112" s="149" t="s">
        <v>22</v>
      </c>
      <c r="D112" s="186">
        <v>14828</v>
      </c>
      <c r="E112" s="177">
        <v>16580</v>
      </c>
      <c r="F112" s="177">
        <v>417.64913999999999</v>
      </c>
      <c r="G112" s="177">
        <v>5855.2682299999997</v>
      </c>
      <c r="H112" s="177">
        <f t="shared" si="9"/>
        <v>10724.73177</v>
      </c>
      <c r="I112" s="177">
        <v>7705.7482499999996</v>
      </c>
      <c r="J112" s="61"/>
    </row>
    <row r="113" spans="1:10" ht="14.15" customHeight="1" x14ac:dyDescent="0.35">
      <c r="A113" s="69"/>
      <c r="B113" s="63"/>
      <c r="C113" s="149" t="s">
        <v>69</v>
      </c>
      <c r="D113" s="186">
        <v>9492</v>
      </c>
      <c r="E113" s="177">
        <v>9618</v>
      </c>
      <c r="F113" s="177">
        <v>202.57049000000001</v>
      </c>
      <c r="G113" s="177">
        <v>2525.2669299999998</v>
      </c>
      <c r="H113" s="177">
        <f t="shared" si="9"/>
        <v>7092.7330700000002</v>
      </c>
      <c r="I113" s="177">
        <v>5323.6604399999997</v>
      </c>
      <c r="J113" s="61"/>
    </row>
    <row r="114" spans="1:10" ht="14.15" customHeight="1" x14ac:dyDescent="0.35">
      <c r="A114" s="69"/>
      <c r="B114" s="63"/>
      <c r="C114" s="150" t="s">
        <v>27</v>
      </c>
      <c r="D114" s="185">
        <v>12480</v>
      </c>
      <c r="E114" s="176">
        <v>11822</v>
      </c>
      <c r="F114" s="176">
        <v>295.74439999999998</v>
      </c>
      <c r="G114" s="176">
        <v>4899.6288000000004</v>
      </c>
      <c r="H114" s="176">
        <f t="shared" si="9"/>
        <v>6922.3711999999996</v>
      </c>
      <c r="I114" s="176">
        <v>4981.5976099999998</v>
      </c>
      <c r="J114" s="61"/>
    </row>
    <row r="115" spans="1:10" ht="15" thickBot="1" x14ac:dyDescent="0.4">
      <c r="A115" s="51"/>
      <c r="B115" s="62"/>
      <c r="C115" s="151" t="s">
        <v>66</v>
      </c>
      <c r="D115" s="198">
        <v>5547</v>
      </c>
      <c r="E115" s="199">
        <v>6193</v>
      </c>
      <c r="F115" s="199">
        <v>28.222799999999999</v>
      </c>
      <c r="G115" s="199">
        <v>877.82746999999995</v>
      </c>
      <c r="H115" s="199">
        <f t="shared" si="9"/>
        <v>5315.1725299999998</v>
      </c>
      <c r="I115" s="199">
        <v>956.26297999999997</v>
      </c>
      <c r="J115" s="61"/>
    </row>
    <row r="116" spans="1:10" ht="15" thickBot="1" x14ac:dyDescent="0.4">
      <c r="A116" s="51"/>
      <c r="B116" s="62"/>
      <c r="C116" s="104" t="s">
        <v>11</v>
      </c>
      <c r="D116" s="187">
        <v>379</v>
      </c>
      <c r="E116" s="179">
        <v>379</v>
      </c>
      <c r="F116" s="179"/>
      <c r="G116" s="179">
        <v>34.986339999999998</v>
      </c>
      <c r="H116" s="179">
        <f t="shared" si="9"/>
        <v>344.01366000000002</v>
      </c>
      <c r="I116" s="179">
        <v>9.4123000000000001</v>
      </c>
      <c r="J116" s="61"/>
    </row>
    <row r="117" spans="1:10" ht="17" thickBot="1" x14ac:dyDescent="0.4">
      <c r="A117" s="51"/>
      <c r="B117" s="52"/>
      <c r="C117" s="104" t="s">
        <v>58</v>
      </c>
      <c r="D117" s="188">
        <v>300</v>
      </c>
      <c r="E117" s="180">
        <v>300</v>
      </c>
      <c r="F117" s="180">
        <v>0.33310000000000001</v>
      </c>
      <c r="G117" s="180">
        <v>300</v>
      </c>
      <c r="H117" s="180">
        <f t="shared" si="9"/>
        <v>0</v>
      </c>
      <c r="I117" s="180">
        <v>300</v>
      </c>
      <c r="J117" s="61"/>
    </row>
    <row r="118" spans="1:10" ht="16.5" customHeight="1" thickBot="1" x14ac:dyDescent="0.4">
      <c r="A118" s="51"/>
      <c r="B118" s="52"/>
      <c r="C118" s="142" t="s">
        <v>120</v>
      </c>
      <c r="D118" s="188">
        <v>3000</v>
      </c>
      <c r="E118" s="180">
        <v>3000</v>
      </c>
      <c r="F118" s="180"/>
      <c r="G118" s="180"/>
      <c r="H118" s="180">
        <f t="shared" si="9"/>
        <v>3000</v>
      </c>
      <c r="I118" s="180"/>
      <c r="J118" s="61"/>
    </row>
    <row r="119" spans="1:10" ht="17" thickBot="1" x14ac:dyDescent="0.4">
      <c r="A119" s="51"/>
      <c r="B119" s="52"/>
      <c r="C119" s="142" t="s">
        <v>88</v>
      </c>
      <c r="D119" s="188"/>
      <c r="E119" s="180"/>
      <c r="F119" s="180">
        <v>2</v>
      </c>
      <c r="G119" s="180">
        <v>41</v>
      </c>
      <c r="H119" s="180">
        <f t="shared" si="9"/>
        <v>-41</v>
      </c>
      <c r="I119" s="180">
        <v>7</v>
      </c>
      <c r="J119" s="61"/>
    </row>
    <row r="120" spans="1:10" ht="16" thickBot="1" x14ac:dyDescent="0.4">
      <c r="A120" s="51"/>
      <c r="B120" s="52"/>
      <c r="C120" s="109" t="s">
        <v>7</v>
      </c>
      <c r="D120" s="189">
        <f t="shared" ref="D120:I120" si="10">D105+D108+D116+D117++D118+D119</f>
        <v>117261</v>
      </c>
      <c r="E120" s="189">
        <f t="shared" si="10"/>
        <v>127377</v>
      </c>
      <c r="F120" s="189">
        <f t="shared" si="10"/>
        <v>2620.8469500000001</v>
      </c>
      <c r="G120" s="189">
        <f t="shared" si="10"/>
        <v>61219.723490000004</v>
      </c>
      <c r="H120" s="189">
        <f t="shared" si="10"/>
        <v>66157.276509999996</v>
      </c>
      <c r="I120" s="281">
        <f t="shared" si="10"/>
        <v>53729.290150000001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134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115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7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7"/>
      <c r="E126" s="297"/>
      <c r="F126" s="297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90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90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300"/>
      <c r="I130" s="300"/>
      <c r="J130" s="301"/>
    </row>
    <row r="131" spans="1:10" ht="15" customHeight="1" thickBot="1" x14ac:dyDescent="0.4">
      <c r="A131" s="26"/>
      <c r="B131" s="50"/>
      <c r="C131" s="411" t="s">
        <v>1</v>
      </c>
      <c r="D131" s="412"/>
      <c r="E131" s="411" t="s">
        <v>18</v>
      </c>
      <c r="F131" s="412"/>
      <c r="G131" s="411" t="s">
        <v>19</v>
      </c>
      <c r="H131" s="412"/>
      <c r="I131" s="87"/>
      <c r="J131" s="61"/>
    </row>
    <row r="132" spans="1:10" ht="14.15" customHeight="1" x14ac:dyDescent="0.35">
      <c r="A132" s="26"/>
      <c r="B132" s="52"/>
      <c r="C132" s="229" t="s">
        <v>25</v>
      </c>
      <c r="D132" s="230">
        <v>182404</v>
      </c>
      <c r="E132" s="231" t="s">
        <v>4</v>
      </c>
      <c r="F132" s="232">
        <v>66114</v>
      </c>
      <c r="G132" s="233" t="s">
        <v>23</v>
      </c>
      <c r="H132" s="232">
        <v>7469</v>
      </c>
      <c r="I132" s="87"/>
      <c r="J132" s="61"/>
    </row>
    <row r="133" spans="1:10" ht="14.15" customHeight="1" x14ac:dyDescent="0.35">
      <c r="A133" s="26"/>
      <c r="B133" s="52"/>
      <c r="C133" s="229" t="s">
        <v>2</v>
      </c>
      <c r="D133" s="230">
        <v>12000</v>
      </c>
      <c r="E133" s="233" t="s">
        <v>5</v>
      </c>
      <c r="F133" s="230">
        <v>67901</v>
      </c>
      <c r="G133" s="233" t="s">
        <v>65</v>
      </c>
      <c r="H133" s="230">
        <v>50926</v>
      </c>
      <c r="I133" s="87"/>
      <c r="J133" s="61"/>
    </row>
    <row r="134" spans="1:10" ht="14.15" customHeight="1" x14ac:dyDescent="0.35">
      <c r="A134" s="26"/>
      <c r="B134" s="52"/>
      <c r="C134" s="234" t="s">
        <v>63</v>
      </c>
      <c r="D134" s="230">
        <v>3375</v>
      </c>
      <c r="E134" s="233" t="s">
        <v>36</v>
      </c>
      <c r="F134" s="230">
        <v>44671</v>
      </c>
      <c r="G134" s="233" t="s">
        <v>66</v>
      </c>
      <c r="H134" s="230">
        <v>9506</v>
      </c>
      <c r="I134" s="87"/>
      <c r="J134" s="61"/>
    </row>
    <row r="135" spans="1:10" ht="14.15" customHeight="1" thickBot="1" x14ac:dyDescent="0.4">
      <c r="A135" s="26"/>
      <c r="B135" s="20"/>
      <c r="C135" s="235"/>
      <c r="D135" s="236"/>
      <c r="E135" s="236" t="s">
        <v>99</v>
      </c>
      <c r="F135" s="230">
        <v>3718</v>
      </c>
      <c r="G135" s="229"/>
      <c r="H135" s="235"/>
      <c r="I135" s="87"/>
      <c r="J135" s="61"/>
    </row>
    <row r="136" spans="1:10" ht="12" customHeight="1" thickBot="1" x14ac:dyDescent="0.4">
      <c r="A136" s="26"/>
      <c r="B136" s="52"/>
      <c r="C136" s="237" t="s">
        <v>29</v>
      </c>
      <c r="D136" s="238">
        <f>D132+D133+D134</f>
        <v>197779</v>
      </c>
      <c r="E136" s="239" t="s">
        <v>6</v>
      </c>
      <c r="F136" s="238">
        <f>F132+F133+F134+F135</f>
        <v>182404</v>
      </c>
      <c r="G136" s="240" t="s">
        <v>5</v>
      </c>
      <c r="H136" s="241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2" t="s">
        <v>118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21</v>
      </c>
      <c r="G140" s="108" t="str">
        <f>G22</f>
        <v>FANGST T.O.M UKE 21</v>
      </c>
      <c r="H140" s="108" t="str">
        <f>H22</f>
        <v>RESTKVOTER UKE 21</v>
      </c>
      <c r="I140" s="164" t="str">
        <f>I22</f>
        <v>FANGST T.O.M. UKE 21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2">
        <f t="shared" ref="D141:I141" si="11">D142+D143+D144</f>
        <v>66114</v>
      </c>
      <c r="E141" s="200">
        <f t="shared" si="11"/>
        <v>60194</v>
      </c>
      <c r="F141" s="201">
        <f t="shared" si="11"/>
        <v>361.4117</v>
      </c>
      <c r="G141" s="201">
        <f t="shared" si="11"/>
        <v>32054.35096</v>
      </c>
      <c r="H141" s="201">
        <f t="shared" si="11"/>
        <v>28139.64904</v>
      </c>
      <c r="I141" s="201">
        <f t="shared" si="11"/>
        <v>33034.028740000002</v>
      </c>
      <c r="J141" s="61"/>
    </row>
    <row r="142" spans="1:10" ht="14.15" customHeight="1" x14ac:dyDescent="0.35">
      <c r="A142" s="26"/>
      <c r="B142" s="52"/>
      <c r="C142" s="144" t="s">
        <v>10</v>
      </c>
      <c r="D142" s="183">
        <v>52891</v>
      </c>
      <c r="E142" s="202">
        <v>48101</v>
      </c>
      <c r="F142" s="203">
        <v>361.4117</v>
      </c>
      <c r="G142" s="203">
        <v>28198.15281</v>
      </c>
      <c r="H142" s="203">
        <f>E142-G142</f>
        <v>19902.84719</v>
      </c>
      <c r="I142" s="203">
        <v>29513.93807</v>
      </c>
      <c r="J142" s="61"/>
    </row>
    <row r="143" spans="1:10" ht="14.5" x14ac:dyDescent="0.35">
      <c r="A143" s="26"/>
      <c r="B143" s="52"/>
      <c r="C143" s="144" t="s">
        <v>9</v>
      </c>
      <c r="D143" s="183">
        <v>12723</v>
      </c>
      <c r="E143" s="202">
        <v>11593</v>
      </c>
      <c r="F143" s="203"/>
      <c r="G143" s="203">
        <v>3856.1981500000002</v>
      </c>
      <c r="H143" s="203">
        <f>E143-G143</f>
        <v>7736.8018499999998</v>
      </c>
      <c r="I143" s="203">
        <v>3520.09067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3">
        <v>500</v>
      </c>
      <c r="E144" s="204">
        <v>500</v>
      </c>
      <c r="F144" s="205"/>
      <c r="G144" s="205"/>
      <c r="H144" s="205">
        <f>E144-G144</f>
        <v>500</v>
      </c>
      <c r="I144" s="205"/>
      <c r="J144" s="61"/>
    </row>
    <row r="145" spans="1:10" ht="14.25" customHeight="1" thickBot="1" x14ac:dyDescent="0.4">
      <c r="A145" s="36"/>
      <c r="B145" s="37"/>
      <c r="C145" s="146" t="s">
        <v>90</v>
      </c>
      <c r="D145" s="244">
        <v>44671</v>
      </c>
      <c r="E145" s="206">
        <v>43832</v>
      </c>
      <c r="F145" s="207">
        <v>1055.4892400000001</v>
      </c>
      <c r="G145" s="207">
        <v>7502.76584</v>
      </c>
      <c r="H145" s="207">
        <f>E145-G145</f>
        <v>36329.23416</v>
      </c>
      <c r="I145" s="207">
        <v>7005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8">
        <f t="shared" ref="D146:I146" si="12">D147+D152+D155</f>
        <v>69225</v>
      </c>
      <c r="E146" s="208">
        <f t="shared" si="12"/>
        <v>66018</v>
      </c>
      <c r="F146" s="209">
        <f t="shared" si="12"/>
        <v>1156.6912500000001</v>
      </c>
      <c r="G146" s="209">
        <f t="shared" si="12"/>
        <v>35189.234219999998</v>
      </c>
      <c r="H146" s="209">
        <f t="shared" si="12"/>
        <v>30828.765780000002</v>
      </c>
      <c r="I146" s="209">
        <f t="shared" si="12"/>
        <v>30967.164860000001</v>
      </c>
      <c r="J146" s="53"/>
    </row>
    <row r="147" spans="1:10" ht="14.15" customHeight="1" x14ac:dyDescent="0.35">
      <c r="A147" s="26"/>
      <c r="B147" s="50"/>
      <c r="C147" s="148" t="s">
        <v>91</v>
      </c>
      <c r="D147" s="246">
        <f>D148+D149+D150+D151</f>
        <v>52250</v>
      </c>
      <c r="E147" s="210">
        <f>E148+E149+E150+E151</f>
        <v>49859</v>
      </c>
      <c r="F147" s="211">
        <f>F148+F149+F150+F151</f>
        <v>1026.51045</v>
      </c>
      <c r="G147" s="211">
        <f>G148+G149+G151+G150</f>
        <v>26397.424169999998</v>
      </c>
      <c r="H147" s="211">
        <f>H148+H149+H150+H151</f>
        <v>23461.575830000002</v>
      </c>
      <c r="I147" s="211">
        <f>I148+I149+I150+I151</f>
        <v>22350.154750000002</v>
      </c>
      <c r="J147" s="49"/>
    </row>
    <row r="148" spans="1:10" ht="14.15" customHeight="1" x14ac:dyDescent="0.35">
      <c r="A148" s="10"/>
      <c r="B148" s="22"/>
      <c r="C148" s="149" t="s">
        <v>20</v>
      </c>
      <c r="D148" s="186">
        <v>13835</v>
      </c>
      <c r="E148" s="212">
        <v>14723</v>
      </c>
      <c r="F148" s="194">
        <v>90.407849999999996</v>
      </c>
      <c r="G148" s="194">
        <v>5298.6567599999998</v>
      </c>
      <c r="H148" s="194">
        <f>E148-G148</f>
        <v>9424.3432400000002</v>
      </c>
      <c r="I148" s="194">
        <v>4424.3003799999997</v>
      </c>
      <c r="J148" s="302"/>
    </row>
    <row r="149" spans="1:10" ht="14.15" customHeight="1" x14ac:dyDescent="0.35">
      <c r="A149" s="10"/>
      <c r="B149" s="63"/>
      <c r="C149" s="149" t="s">
        <v>21</v>
      </c>
      <c r="D149" s="186">
        <v>13889</v>
      </c>
      <c r="E149" s="212">
        <v>12292</v>
      </c>
      <c r="F149" s="194">
        <v>178.53545</v>
      </c>
      <c r="G149" s="194">
        <v>7059.95705</v>
      </c>
      <c r="H149" s="194">
        <f>E149-G149</f>
        <v>5232.04295</v>
      </c>
      <c r="I149" s="194">
        <v>6200.5355499999996</v>
      </c>
      <c r="J149" s="48"/>
    </row>
    <row r="150" spans="1:10" ht="14.15" customHeight="1" x14ac:dyDescent="0.35">
      <c r="A150" s="10"/>
      <c r="B150" s="63"/>
      <c r="C150" s="149" t="s">
        <v>22</v>
      </c>
      <c r="D150" s="186">
        <v>13501</v>
      </c>
      <c r="E150" s="212">
        <v>12090</v>
      </c>
      <c r="F150" s="194">
        <v>255.10695000000001</v>
      </c>
      <c r="G150" s="194">
        <v>6294.2945099999997</v>
      </c>
      <c r="H150" s="194">
        <f>E150-G150</f>
        <v>5795.7054900000003</v>
      </c>
      <c r="I150" s="194">
        <v>6643.8627999999999</v>
      </c>
      <c r="J150" s="48"/>
    </row>
    <row r="151" spans="1:10" ht="14.15" customHeight="1" x14ac:dyDescent="0.35">
      <c r="A151" s="10"/>
      <c r="B151" s="63"/>
      <c r="C151" s="149" t="s">
        <v>69</v>
      </c>
      <c r="D151" s="186">
        <v>11025</v>
      </c>
      <c r="E151" s="212">
        <v>10754</v>
      </c>
      <c r="F151" s="194">
        <v>502.46019999999999</v>
      </c>
      <c r="G151" s="194">
        <v>7744.5158499999998</v>
      </c>
      <c r="H151" s="194">
        <f>E151-G151</f>
        <v>3009.4841500000002</v>
      </c>
      <c r="I151" s="194">
        <v>5081.4560199999996</v>
      </c>
      <c r="J151" s="48"/>
    </row>
    <row r="152" spans="1:10" ht="14.15" customHeight="1" x14ac:dyDescent="0.35">
      <c r="A152" s="11"/>
      <c r="B152" s="62"/>
      <c r="C152" s="150" t="s">
        <v>16</v>
      </c>
      <c r="D152" s="185">
        <f>D154+D153</f>
        <v>7469</v>
      </c>
      <c r="E152" s="213">
        <v>6867</v>
      </c>
      <c r="F152" s="214">
        <v>19.180800000000001</v>
      </c>
      <c r="G152" s="214">
        <v>5346.81005</v>
      </c>
      <c r="H152" s="214">
        <f>H153+H154</f>
        <v>1520.18995</v>
      </c>
      <c r="I152" s="214">
        <v>5618.0101100000002</v>
      </c>
      <c r="J152" s="303"/>
    </row>
    <row r="153" spans="1:10" ht="14.15" customHeight="1" x14ac:dyDescent="0.35">
      <c r="A153" s="26"/>
      <c r="B153" s="52"/>
      <c r="C153" s="149" t="s">
        <v>38</v>
      </c>
      <c r="D153" s="186">
        <v>6969</v>
      </c>
      <c r="E153" s="212">
        <v>6367</v>
      </c>
      <c r="F153" s="194">
        <v>7.9717500000000001</v>
      </c>
      <c r="G153" s="194">
        <v>5310.4185299999999</v>
      </c>
      <c r="H153" s="194">
        <f t="shared" ref="H153:H159" si="13">E153-G153</f>
        <v>1056.5814700000001</v>
      </c>
      <c r="I153" s="194">
        <v>5595.1976599999998</v>
      </c>
      <c r="J153" s="53"/>
    </row>
    <row r="154" spans="1:10" ht="14.5" x14ac:dyDescent="0.35">
      <c r="A154" s="51"/>
      <c r="B154" s="62"/>
      <c r="C154" s="149" t="s">
        <v>39</v>
      </c>
      <c r="D154" s="186">
        <v>500</v>
      </c>
      <c r="E154" s="212">
        <v>500</v>
      </c>
      <c r="F154" s="194">
        <f>F152-F153</f>
        <v>11.209050000000001</v>
      </c>
      <c r="G154" s="194">
        <f>G152-G153</f>
        <v>36.391520000000128</v>
      </c>
      <c r="H154" s="194">
        <f t="shared" si="13"/>
        <v>463.60847999999987</v>
      </c>
      <c r="I154" s="194">
        <f>I152-I153</f>
        <v>22.812450000000354</v>
      </c>
      <c r="J154" s="304"/>
    </row>
    <row r="155" spans="1:10" ht="15" thickBot="1" x14ac:dyDescent="0.4">
      <c r="A155" s="51"/>
      <c r="B155" s="52"/>
      <c r="C155" s="151" t="s">
        <v>66</v>
      </c>
      <c r="D155" s="198">
        <v>9506</v>
      </c>
      <c r="E155" s="215">
        <v>9292</v>
      </c>
      <c r="F155" s="216">
        <v>111</v>
      </c>
      <c r="G155" s="216">
        <v>3445</v>
      </c>
      <c r="H155" s="216">
        <f t="shared" si="13"/>
        <v>5847</v>
      </c>
      <c r="I155" s="216">
        <v>2999</v>
      </c>
      <c r="J155" s="53"/>
    </row>
    <row r="156" spans="1:10" ht="15" thickBot="1" x14ac:dyDescent="0.4">
      <c r="A156" s="51"/>
      <c r="B156" s="52"/>
      <c r="C156" s="147" t="s">
        <v>11</v>
      </c>
      <c r="D156" s="188">
        <v>144</v>
      </c>
      <c r="E156" s="208">
        <v>144</v>
      </c>
      <c r="F156" s="196"/>
      <c r="G156" s="196">
        <v>20.196929999999998</v>
      </c>
      <c r="H156" s="196">
        <f t="shared" si="13"/>
        <v>123.80307000000001</v>
      </c>
      <c r="I156" s="196">
        <v>12.69735</v>
      </c>
      <c r="J156" s="53"/>
    </row>
    <row r="157" spans="1:10" ht="15" thickBot="1" x14ac:dyDescent="0.4">
      <c r="A157" s="51"/>
      <c r="B157" s="52"/>
      <c r="C157" s="152" t="s">
        <v>40</v>
      </c>
      <c r="D157" s="187">
        <v>250</v>
      </c>
      <c r="E157" s="217">
        <v>250</v>
      </c>
      <c r="F157" s="218"/>
      <c r="G157" s="218">
        <v>41.914999999999999</v>
      </c>
      <c r="H157" s="218">
        <f t="shared" si="13"/>
        <v>208.08500000000001</v>
      </c>
      <c r="I157" s="218">
        <v>216.53579999999999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8">
        <v>2000</v>
      </c>
      <c r="E158" s="208">
        <v>2000</v>
      </c>
      <c r="F158" s="196">
        <v>6.5065</v>
      </c>
      <c r="G158" s="196">
        <v>2000</v>
      </c>
      <c r="H158" s="196">
        <f t="shared" si="13"/>
        <v>0</v>
      </c>
      <c r="I158" s="196">
        <v>2000</v>
      </c>
      <c r="J158" s="61"/>
    </row>
    <row r="159" spans="1:10" ht="17" thickBot="1" x14ac:dyDescent="0.4">
      <c r="A159" s="51"/>
      <c r="B159" s="52"/>
      <c r="C159" s="128" t="s">
        <v>85</v>
      </c>
      <c r="D159" s="225"/>
      <c r="E159" s="219"/>
      <c r="F159" s="220">
        <v>1</v>
      </c>
      <c r="G159" s="220">
        <v>424</v>
      </c>
      <c r="H159" s="220">
        <f t="shared" si="13"/>
        <v>-424</v>
      </c>
      <c r="I159" s="220">
        <v>523</v>
      </c>
      <c r="J159" s="53"/>
    </row>
    <row r="160" spans="1:10" ht="14.25" customHeight="1" thickBot="1" x14ac:dyDescent="0.4">
      <c r="A160" s="2"/>
      <c r="B160" s="50"/>
      <c r="C160" s="15" t="s">
        <v>7</v>
      </c>
      <c r="D160" s="189">
        <f>D141+D145+D146+D156+D157+D158</f>
        <v>182404</v>
      </c>
      <c r="E160" s="221">
        <f>E141+E145+E146+E156+E157+E158</f>
        <v>172438</v>
      </c>
      <c r="F160" s="181">
        <f>F141+F145+F146+F156+F157+F158+F159</f>
        <v>2581.0986900000003</v>
      </c>
      <c r="G160" s="181">
        <f>G141+G145+G146+G156+G157+G158+G159</f>
        <v>77232.462950000001</v>
      </c>
      <c r="H160" s="181">
        <f>H141+H145+H146+H156+H157+H158+H159</f>
        <v>95205.537049999999</v>
      </c>
      <c r="I160" s="181">
        <f>I141+I145+I146+I156+I157+I158+I159</f>
        <v>73758.426749999999</v>
      </c>
      <c r="J160" s="305"/>
    </row>
    <row r="161" spans="1:10" ht="14.25" customHeight="1" x14ac:dyDescent="0.35">
      <c r="A161" s="2"/>
      <c r="B161" s="50"/>
      <c r="C161" s="245" t="s">
        <v>100</v>
      </c>
      <c r="D161" s="17"/>
      <c r="E161" s="17"/>
      <c r="F161" s="17"/>
      <c r="G161" s="17"/>
      <c r="H161" s="103"/>
      <c r="I161" s="103"/>
      <c r="J161" s="305"/>
    </row>
    <row r="162" spans="1:10" ht="14.25" customHeight="1" x14ac:dyDescent="0.35">
      <c r="A162" s="1"/>
      <c r="B162" s="50"/>
      <c r="C162" s="242" t="s">
        <v>101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35">
      <c r="A163" s="1"/>
      <c r="B163" s="50"/>
      <c r="C163" s="116" t="s">
        <v>97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35">
      <c r="A164" s="1"/>
      <c r="B164" s="50"/>
      <c r="C164" s="56" t="s">
        <v>135</v>
      </c>
      <c r="D164" s="17"/>
      <c r="E164" s="17"/>
      <c r="F164" s="17"/>
      <c r="G164" s="17"/>
      <c r="H164" s="103"/>
      <c r="I164" s="2"/>
      <c r="J164" s="49"/>
    </row>
    <row r="165" spans="1:10" ht="15.5" x14ac:dyDescent="0.35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5" x14ac:dyDescent="0.35">
      <c r="A166" s="1"/>
      <c r="B166" s="50"/>
      <c r="C166" s="56" t="s">
        <v>116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4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35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35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35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35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35">
      <c r="A172" s="26"/>
      <c r="B172" s="6"/>
      <c r="C172" s="290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4">
      <c r="A173" s="26"/>
      <c r="B173" s="6"/>
      <c r="C173" s="290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4">
      <c r="A174" s="51"/>
      <c r="B174" s="275"/>
      <c r="C174" s="276"/>
      <c r="D174" s="276"/>
      <c r="E174" s="276"/>
      <c r="F174" s="276"/>
      <c r="G174" s="276"/>
      <c r="H174" s="276"/>
      <c r="I174" s="276"/>
      <c r="J174" s="277"/>
    </row>
    <row r="175" spans="1:10" ht="14.15" customHeight="1" thickBot="1" x14ac:dyDescent="0.4">
      <c r="A175" s="51"/>
      <c r="B175" s="52"/>
      <c r="C175" s="402" t="s">
        <v>1</v>
      </c>
      <c r="D175" s="403"/>
      <c r="E175" s="71"/>
      <c r="F175" s="71"/>
      <c r="G175" s="71"/>
      <c r="H175" s="51"/>
      <c r="I175" s="51"/>
      <c r="J175" s="53"/>
    </row>
    <row r="176" spans="1:10" ht="14.15" customHeight="1" thickBot="1" x14ac:dyDescent="0.4">
      <c r="A176" s="51"/>
      <c r="B176" s="52"/>
      <c r="C176" s="72" t="s">
        <v>25</v>
      </c>
      <c r="D176" s="228">
        <v>13755</v>
      </c>
      <c r="E176" s="71"/>
      <c r="F176" s="71"/>
      <c r="G176" s="71"/>
      <c r="H176" s="51"/>
      <c r="I176" s="51"/>
      <c r="J176" s="53"/>
    </row>
    <row r="177" spans="1:10" ht="14.15" customHeight="1" thickBot="1" x14ac:dyDescent="0.4">
      <c r="A177" s="51"/>
      <c r="B177" s="52"/>
      <c r="C177" s="72" t="s">
        <v>2</v>
      </c>
      <c r="D177" s="228">
        <v>12225</v>
      </c>
      <c r="E177" s="71"/>
      <c r="F177" s="71"/>
      <c r="G177" s="107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26</v>
      </c>
      <c r="D178" s="228">
        <v>1020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29</v>
      </c>
      <c r="D179" s="228">
        <f>SUM(D176:D178)</f>
        <v>27000</v>
      </c>
      <c r="E179" s="71"/>
      <c r="F179" s="71"/>
      <c r="G179" s="71"/>
      <c r="H179" s="51"/>
      <c r="I179" s="51"/>
      <c r="J179" s="53"/>
    </row>
    <row r="180" spans="1:10" ht="14.15" customHeight="1" x14ac:dyDescent="0.35">
      <c r="A180" s="51"/>
      <c r="B180" s="52"/>
      <c r="C180" s="91"/>
      <c r="D180" s="260"/>
      <c r="E180" s="71"/>
      <c r="F180" s="71"/>
      <c r="G180" s="71"/>
      <c r="H180" s="51"/>
      <c r="I180" s="51"/>
      <c r="J180" s="53"/>
    </row>
    <row r="181" spans="1:10" ht="3.75" customHeight="1" thickBot="1" x14ac:dyDescent="0.4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35">
      <c r="A182" s="51"/>
      <c r="B182" s="52"/>
      <c r="C182" s="24" t="s">
        <v>129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4">
      <c r="A183" s="51"/>
      <c r="B183" s="307"/>
      <c r="C183" s="119"/>
      <c r="D183" s="119"/>
      <c r="E183" s="119"/>
      <c r="F183" s="119"/>
      <c r="G183" s="119"/>
      <c r="H183" s="119"/>
      <c r="I183" s="119"/>
      <c r="J183" s="308"/>
    </row>
    <row r="184" spans="1:10" ht="61.5" customHeight="1" thickBot="1" x14ac:dyDescent="0.4">
      <c r="A184" s="2"/>
      <c r="B184" s="74"/>
      <c r="C184" s="108" t="s">
        <v>17</v>
      </c>
      <c r="D184" s="170" t="s">
        <v>18</v>
      </c>
      <c r="E184" s="108" t="str">
        <f>F22</f>
        <v>FANGST UKE 21</v>
      </c>
      <c r="F184" s="108" t="str">
        <f>G22</f>
        <v>FANGST T.O.M UKE 21</v>
      </c>
      <c r="G184" s="169" t="str">
        <f>H22</f>
        <v>RESTKVOTER UKE 21</v>
      </c>
      <c r="H184" s="108" t="str">
        <f>I22</f>
        <v>FANGST T.O.M. UKE 21 2020</v>
      </c>
      <c r="I184" s="75"/>
      <c r="J184" s="76"/>
    </row>
    <row r="185" spans="1:10" ht="14.15" customHeight="1" x14ac:dyDescent="0.35">
      <c r="A185" s="51"/>
      <c r="B185" s="77"/>
      <c r="C185" s="161" t="s">
        <v>30</v>
      </c>
      <c r="D185" s="404">
        <v>5394</v>
      </c>
      <c r="E185" s="190">
        <v>36.83502</v>
      </c>
      <c r="F185" s="190">
        <v>1010.78532</v>
      </c>
      <c r="G185" s="190">
        <f>D185-F185-F186</f>
        <v>3448.4574700000003</v>
      </c>
      <c r="H185" s="190">
        <v>522.23647000000005</v>
      </c>
      <c r="I185" s="91"/>
      <c r="J185" s="309"/>
    </row>
    <row r="186" spans="1:10" ht="14.15" customHeight="1" x14ac:dyDescent="0.35">
      <c r="A186" s="51"/>
      <c r="B186" s="77"/>
      <c r="C186" s="78" t="s">
        <v>27</v>
      </c>
      <c r="D186" s="421"/>
      <c r="E186" s="191">
        <v>122.02366000000001</v>
      </c>
      <c r="F186" s="191">
        <v>934.75720999999999</v>
      </c>
      <c r="G186" s="191"/>
      <c r="H186" s="191">
        <v>455.17615999999998</v>
      </c>
      <c r="I186" s="91"/>
      <c r="J186" s="309"/>
    </row>
    <row r="187" spans="1:10" ht="15.65" customHeight="1" thickBot="1" x14ac:dyDescent="0.4">
      <c r="A187" s="51"/>
      <c r="B187" s="77"/>
      <c r="C187" s="79" t="s">
        <v>64</v>
      </c>
      <c r="D187" s="179">
        <v>200</v>
      </c>
      <c r="E187" s="192">
        <v>8.9999999999999993E-3</v>
      </c>
      <c r="F187" s="192">
        <v>63.887970000000003</v>
      </c>
      <c r="G187" s="192">
        <f>D187-F187</f>
        <v>136.11203</v>
      </c>
      <c r="H187" s="192">
        <v>79.745099999999994</v>
      </c>
      <c r="I187" s="91"/>
      <c r="J187" s="309"/>
    </row>
    <row r="188" spans="1:10" ht="14.15" customHeight="1" x14ac:dyDescent="0.35">
      <c r="A188" s="38"/>
      <c r="B188" s="92"/>
      <c r="C188" s="80" t="s">
        <v>55</v>
      </c>
      <c r="D188" s="279">
        <v>8090</v>
      </c>
      <c r="E188" s="193">
        <f>E189+E190+E191</f>
        <v>882.77700000000004</v>
      </c>
      <c r="F188" s="193">
        <f>F189+F190+F191</f>
        <v>2081.80735</v>
      </c>
      <c r="G188" s="193">
        <f>D188-F188</f>
        <v>6008.19265</v>
      </c>
      <c r="H188" s="193">
        <f>H189+H190+H191</f>
        <v>73.115980000000008</v>
      </c>
      <c r="I188" s="93"/>
      <c r="J188" s="310"/>
    </row>
    <row r="189" spans="1:10" ht="14.15" customHeight="1" x14ac:dyDescent="0.35">
      <c r="A189" s="69"/>
      <c r="B189" s="81"/>
      <c r="C189" s="82" t="s">
        <v>31</v>
      </c>
      <c r="D189" s="177"/>
      <c r="E189" s="194">
        <v>365.94499999999999</v>
      </c>
      <c r="F189" s="194">
        <v>818.59037000000001</v>
      </c>
      <c r="G189" s="194"/>
      <c r="H189" s="194">
        <v>5.2055499999999997</v>
      </c>
      <c r="I189" s="106"/>
      <c r="J189" s="14"/>
    </row>
    <row r="190" spans="1:10" ht="14.15" customHeight="1" x14ac:dyDescent="0.35">
      <c r="A190" s="69"/>
      <c r="B190" s="81"/>
      <c r="C190" s="82" t="s">
        <v>32</v>
      </c>
      <c r="D190" s="177"/>
      <c r="E190" s="194">
        <v>305.22489999999999</v>
      </c>
      <c r="F190" s="194">
        <v>632.88890000000004</v>
      </c>
      <c r="G190" s="194"/>
      <c r="H190" s="194">
        <v>44.185809999999996</v>
      </c>
      <c r="I190" s="106"/>
      <c r="J190" s="311"/>
    </row>
    <row r="191" spans="1:10" ht="14.15" customHeight="1" thickBot="1" x14ac:dyDescent="0.4">
      <c r="A191" s="69"/>
      <c r="B191" s="81"/>
      <c r="C191" s="129" t="s">
        <v>33</v>
      </c>
      <c r="D191" s="178"/>
      <c r="E191" s="195">
        <v>211.6071</v>
      </c>
      <c r="F191" s="195">
        <v>630.32808</v>
      </c>
      <c r="G191" s="195"/>
      <c r="H191" s="195">
        <v>23.724620000000002</v>
      </c>
      <c r="I191" s="106"/>
      <c r="J191" s="311"/>
    </row>
    <row r="192" spans="1:10" ht="14.15" customHeight="1" thickBot="1" x14ac:dyDescent="0.4">
      <c r="A192" s="51"/>
      <c r="B192" s="52"/>
      <c r="C192" s="83" t="s">
        <v>34</v>
      </c>
      <c r="D192" s="180">
        <v>71</v>
      </c>
      <c r="E192" s="196"/>
      <c r="F192" s="196">
        <v>0.62919999999999998</v>
      </c>
      <c r="G192" s="196">
        <f>D192-F192</f>
        <v>70.370800000000003</v>
      </c>
      <c r="H192" s="196"/>
      <c r="I192" s="87"/>
      <c r="J192" s="61"/>
    </row>
    <row r="193" spans="1:10" ht="16.5" customHeight="1" thickBot="1" x14ac:dyDescent="0.4">
      <c r="A193" s="51"/>
      <c r="B193" s="52"/>
      <c r="C193" s="163" t="s">
        <v>12</v>
      </c>
      <c r="D193" s="224"/>
      <c r="E193" s="197"/>
      <c r="F193" s="197"/>
      <c r="G193" s="197"/>
      <c r="H193" s="197"/>
      <c r="I193" s="87"/>
      <c r="J193" s="61"/>
    </row>
    <row r="194" spans="1:10" ht="19.399999999999999" customHeight="1" thickBot="1" x14ac:dyDescent="0.4">
      <c r="A194" s="2"/>
      <c r="B194" s="50"/>
      <c r="C194" s="109" t="s">
        <v>7</v>
      </c>
      <c r="D194" s="181">
        <f>D185+D187+D188+D192</f>
        <v>13755</v>
      </c>
      <c r="E194" s="181">
        <f>E185+E186+E187+E188+E192+E193</f>
        <v>1041.6446800000001</v>
      </c>
      <c r="F194" s="181">
        <f>F185+F186+F187+F188+F192+F193</f>
        <v>4091.8670499999998</v>
      </c>
      <c r="G194" s="181">
        <f>D194-F194</f>
        <v>9663.1329499999993</v>
      </c>
      <c r="H194" s="181">
        <f>H185+H186+H187+H188+H192+H193</f>
        <v>1130.2737100000002</v>
      </c>
      <c r="I194" s="103"/>
      <c r="J194" s="305"/>
    </row>
    <row r="195" spans="1:10" ht="15.75" customHeight="1" x14ac:dyDescent="0.35">
      <c r="A195" s="51"/>
      <c r="B195" s="307"/>
      <c r="C195" s="420" t="s">
        <v>98</v>
      </c>
      <c r="D195" s="420"/>
      <c r="E195" s="420"/>
      <c r="F195" s="420"/>
      <c r="G195" s="420"/>
      <c r="H195" s="119"/>
      <c r="I195" s="119"/>
      <c r="J195" s="308"/>
    </row>
    <row r="196" spans="1:10" ht="12" customHeight="1" thickBot="1" x14ac:dyDescent="0.4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35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35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5">
      <c r="A199" s="113"/>
      <c r="B199" s="51"/>
      <c r="C199" s="312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55000000000000004">
      <c r="A200" s="113"/>
      <c r="B200" s="51"/>
      <c r="C200" s="312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4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4">
      <c r="A202" s="113"/>
      <c r="B202" s="52"/>
      <c r="C202" s="402" t="s">
        <v>1</v>
      </c>
      <c r="D202" s="403"/>
      <c r="E202" s="113"/>
      <c r="F202" s="113"/>
      <c r="G202" s="70"/>
      <c r="H202" s="51"/>
      <c r="I202" s="51"/>
      <c r="J202" s="53"/>
    </row>
    <row r="203" spans="1:10" ht="15" customHeight="1" x14ac:dyDescent="0.35">
      <c r="A203" s="113"/>
      <c r="B203" s="52"/>
      <c r="C203" s="249" t="s">
        <v>105</v>
      </c>
      <c r="D203" s="250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35">
      <c r="A204" s="113"/>
      <c r="B204" s="52"/>
      <c r="C204" s="251" t="s">
        <v>106</v>
      </c>
      <c r="D204" s="252">
        <v>15008</v>
      </c>
      <c r="E204" s="153"/>
      <c r="F204" s="113"/>
      <c r="G204" s="70"/>
      <c r="H204" s="51"/>
      <c r="I204" s="51"/>
      <c r="J204" s="53"/>
    </row>
    <row r="205" spans="1:10" ht="17" thickBot="1" x14ac:dyDescent="0.4">
      <c r="A205" s="113"/>
      <c r="B205" s="52"/>
      <c r="C205" s="251" t="s">
        <v>107</v>
      </c>
      <c r="D205" s="252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4">
      <c r="A206" s="113"/>
      <c r="B206" s="52"/>
      <c r="C206" s="253" t="s">
        <v>29</v>
      </c>
      <c r="D206" s="254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35">
      <c r="A207" s="51"/>
      <c r="B207" s="52"/>
      <c r="C207" s="247" t="s">
        <v>103</v>
      </c>
      <c r="D207" s="248"/>
      <c r="E207" s="248"/>
      <c r="F207" s="70"/>
      <c r="G207" s="70"/>
      <c r="H207" s="51"/>
      <c r="I207" s="51"/>
      <c r="J207" s="53"/>
    </row>
    <row r="208" spans="1:10" ht="10.5" customHeight="1" x14ac:dyDescent="0.35">
      <c r="A208" s="51"/>
      <c r="B208" s="52"/>
      <c r="C208" s="247" t="s">
        <v>104</v>
      </c>
      <c r="D208" s="248"/>
      <c r="E208" s="248"/>
      <c r="F208" s="70"/>
      <c r="G208" s="70"/>
      <c r="H208" s="51"/>
      <c r="I208" s="51"/>
      <c r="J208" s="53"/>
    </row>
    <row r="209" spans="1:10" ht="12" customHeight="1" x14ac:dyDescent="0.35">
      <c r="A209" s="51"/>
      <c r="B209" s="52"/>
      <c r="C209" s="247" t="s">
        <v>102</v>
      </c>
      <c r="D209" s="248"/>
      <c r="E209" s="248"/>
      <c r="F209" s="70"/>
      <c r="G209" s="70"/>
      <c r="H209" s="51"/>
      <c r="I209" s="51"/>
      <c r="J209" s="53"/>
    </row>
    <row r="210" spans="1:10" ht="12" customHeight="1" thickBot="1" x14ac:dyDescent="0.4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35">
      <c r="A211" s="51"/>
      <c r="B211" s="52"/>
      <c r="C211" s="24" t="s">
        <v>129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4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4">
      <c r="A213" s="51"/>
      <c r="B213" s="52"/>
      <c r="C213" s="42" t="s">
        <v>17</v>
      </c>
      <c r="D213" s="222" t="s">
        <v>18</v>
      </c>
      <c r="E213" s="42" t="str">
        <f>F22</f>
        <v>FANGST UKE 21</v>
      </c>
      <c r="F213" s="42" t="str">
        <f>G22</f>
        <v>FANGST T.O.M UKE 21</v>
      </c>
      <c r="G213" s="42" t="str">
        <f>H22</f>
        <v>RESTKVOTER UKE 21</v>
      </c>
      <c r="H213" s="42" t="str">
        <f>I22</f>
        <v>FANGST T.O.M. UKE 21 2020</v>
      </c>
      <c r="I213" s="51"/>
      <c r="J213" s="53"/>
    </row>
    <row r="214" spans="1:10" ht="15" customHeight="1" thickBot="1" x14ac:dyDescent="0.4">
      <c r="A214" s="51"/>
      <c r="B214" s="52"/>
      <c r="C214" s="44" t="s">
        <v>4</v>
      </c>
      <c r="D214" s="268">
        <v>43379</v>
      </c>
      <c r="E214" s="268">
        <v>5528.0174999999999</v>
      </c>
      <c r="F214" s="268">
        <v>17157.45147</v>
      </c>
      <c r="G214" s="268">
        <f>D214-F214</f>
        <v>26221.54853</v>
      </c>
      <c r="H214" s="268">
        <v>8632.3749299999999</v>
      </c>
      <c r="I214" s="21"/>
      <c r="J214" s="53"/>
    </row>
    <row r="215" spans="1:10" ht="15" customHeight="1" thickBot="1" x14ac:dyDescent="0.4">
      <c r="A215" s="51"/>
      <c r="B215" s="52"/>
      <c r="C215" s="47" t="s">
        <v>39</v>
      </c>
      <c r="D215" s="268">
        <v>100</v>
      </c>
      <c r="E215" s="268">
        <v>2.9527999999999999</v>
      </c>
      <c r="F215" s="268">
        <v>12.8505</v>
      </c>
      <c r="G215" s="268">
        <f>D215-F215</f>
        <v>87.149500000000003</v>
      </c>
      <c r="H215" s="268">
        <v>4.3987999999999996</v>
      </c>
      <c r="I215" s="21"/>
      <c r="J215" s="53"/>
    </row>
    <row r="216" spans="1:10" ht="15.75" customHeight="1" thickBot="1" x14ac:dyDescent="0.4">
      <c r="A216" s="51"/>
      <c r="B216" s="52"/>
      <c r="C216" s="43" t="s">
        <v>34</v>
      </c>
      <c r="D216" s="269">
        <v>55</v>
      </c>
      <c r="E216" s="269"/>
      <c r="F216" s="269"/>
      <c r="G216" s="269">
        <f>D216-F216</f>
        <v>55</v>
      </c>
      <c r="H216" s="269"/>
      <c r="I216" s="21"/>
      <c r="J216" s="53"/>
    </row>
    <row r="217" spans="1:10" ht="16.5" customHeight="1" thickBot="1" x14ac:dyDescent="0.4">
      <c r="A217" s="51"/>
      <c r="B217" s="52"/>
      <c r="C217" s="45" t="s">
        <v>50</v>
      </c>
      <c r="D217" s="270">
        <f>SUM(D214:D216)</f>
        <v>43534</v>
      </c>
      <c r="E217" s="270">
        <f>SUM(E214:E216)</f>
        <v>5530.9703</v>
      </c>
      <c r="F217" s="270">
        <f>SUM(F214:F216)</f>
        <v>17170.30197</v>
      </c>
      <c r="G217" s="270">
        <f>D217-F217</f>
        <v>26363.69803</v>
      </c>
      <c r="H217" s="270">
        <f>SUM(H214:H216)</f>
        <v>8636.7737300000008</v>
      </c>
      <c r="I217" s="21"/>
      <c r="J217" s="53"/>
    </row>
    <row r="218" spans="1:10" ht="17.149999999999999" customHeight="1" thickBot="1" x14ac:dyDescent="0.4">
      <c r="A218" s="51"/>
      <c r="B218" s="84"/>
      <c r="C218" s="256" t="s">
        <v>136</v>
      </c>
      <c r="D218" s="85"/>
      <c r="E218" s="85"/>
      <c r="F218" s="121"/>
      <c r="G218" s="121"/>
      <c r="H218" s="121"/>
      <c r="I218" s="121"/>
      <c r="J218" s="314"/>
    </row>
    <row r="219" spans="1:10" ht="0" hidden="1" customHeight="1" x14ac:dyDescent="0.35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35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49999999999999" customHeight="1" thickTop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35">
      <c r="A253" s="306"/>
      <c r="B253" s="29"/>
      <c r="C253" s="316" t="s">
        <v>48</v>
      </c>
      <c r="D253" s="29"/>
      <c r="E253" s="29"/>
      <c r="F253" s="29"/>
      <c r="G253" s="29"/>
      <c r="H253" s="29"/>
      <c r="I253" s="29"/>
      <c r="J253" s="313"/>
    </row>
    <row r="254" spans="1:10" ht="30" customHeight="1" thickBot="1" x14ac:dyDescent="0.4">
      <c r="A254" s="306"/>
      <c r="B254" s="29"/>
      <c r="C254" s="316"/>
      <c r="D254" s="29"/>
      <c r="E254" s="29"/>
      <c r="F254" s="29"/>
      <c r="G254" s="29"/>
      <c r="H254" s="29"/>
      <c r="I254" s="29"/>
      <c r="J254" s="313"/>
    </row>
    <row r="255" spans="1:10" ht="14.15" customHeight="1" thickTop="1" thickBot="1" x14ac:dyDescent="0.4">
      <c r="A255" s="51"/>
      <c r="B255" s="317"/>
      <c r="C255" s="280"/>
      <c r="D255" s="280"/>
      <c r="E255" s="280"/>
      <c r="F255" s="280"/>
      <c r="G255" s="280"/>
      <c r="H255" s="280"/>
      <c r="I255" s="280"/>
      <c r="J255" s="301"/>
    </row>
    <row r="256" spans="1:10" ht="14.15" customHeight="1" thickBot="1" x14ac:dyDescent="0.4">
      <c r="A256" s="2"/>
      <c r="B256" s="74"/>
      <c r="C256" s="402" t="s">
        <v>1</v>
      </c>
      <c r="D256" s="403"/>
      <c r="E256" s="113"/>
      <c r="F256" s="113"/>
      <c r="G256" s="75"/>
      <c r="H256" s="75"/>
      <c r="I256" s="75"/>
      <c r="J256" s="309"/>
    </row>
    <row r="257" spans="1:10" ht="14.15" customHeight="1" x14ac:dyDescent="0.35">
      <c r="A257" s="51"/>
      <c r="B257" s="77"/>
      <c r="C257" s="249" t="s">
        <v>108</v>
      </c>
      <c r="D257" s="250">
        <v>1706</v>
      </c>
      <c r="E257" s="153"/>
      <c r="F257" s="319"/>
      <c r="G257" s="91"/>
      <c r="H257" s="91"/>
      <c r="I257" s="91"/>
      <c r="J257" s="309"/>
    </row>
    <row r="258" spans="1:10" ht="14.15" customHeight="1" x14ac:dyDescent="0.35">
      <c r="A258" s="51"/>
      <c r="B258" s="77"/>
      <c r="C258" s="251" t="s">
        <v>42</v>
      </c>
      <c r="D258" s="252">
        <v>10196</v>
      </c>
      <c r="E258" s="153"/>
      <c r="F258" s="319"/>
      <c r="G258" s="91"/>
      <c r="H258" s="91"/>
      <c r="I258" s="91"/>
      <c r="J258" s="309"/>
    </row>
    <row r="259" spans="1:10" ht="13.5" customHeight="1" thickBot="1" x14ac:dyDescent="0.4">
      <c r="A259" s="51"/>
      <c r="B259" s="77"/>
      <c r="C259" s="251" t="s">
        <v>26</v>
      </c>
      <c r="D259" s="252">
        <v>382</v>
      </c>
      <c r="E259" s="153"/>
      <c r="F259" s="319"/>
      <c r="G259" s="33"/>
      <c r="H259" s="91"/>
      <c r="I259" s="91"/>
      <c r="J259" s="309"/>
    </row>
    <row r="260" spans="1:10" ht="14.25" customHeight="1" thickBot="1" x14ac:dyDescent="0.4">
      <c r="A260" s="51"/>
      <c r="B260" s="77"/>
      <c r="C260" s="253" t="s">
        <v>29</v>
      </c>
      <c r="D260" s="254">
        <f>SUM(D257:D259)</f>
        <v>12284</v>
      </c>
      <c r="E260" s="153"/>
      <c r="F260" s="113"/>
      <c r="G260" s="33"/>
      <c r="H260" s="91"/>
      <c r="I260" s="91"/>
      <c r="J260" s="320"/>
    </row>
    <row r="261" spans="1:10" ht="14.15" customHeight="1" x14ac:dyDescent="0.35">
      <c r="A261" s="51"/>
      <c r="B261" s="318"/>
      <c r="C261" s="265" t="s">
        <v>112</v>
      </c>
      <c r="D261" s="226"/>
      <c r="E261" s="154"/>
      <c r="F261" s="30"/>
      <c r="G261" s="31"/>
      <c r="H261" s="28"/>
      <c r="I261" s="28"/>
      <c r="J261" s="320"/>
    </row>
    <row r="262" spans="1:10" ht="15" customHeight="1" x14ac:dyDescent="0.35">
      <c r="A262" s="51"/>
      <c r="B262" s="318"/>
      <c r="C262" s="262" t="s">
        <v>109</v>
      </c>
      <c r="D262" s="227"/>
      <c r="E262" s="31"/>
      <c r="F262" s="28"/>
      <c r="G262" s="28"/>
      <c r="H262" s="28"/>
      <c r="I262" s="28"/>
      <c r="J262" s="53"/>
    </row>
    <row r="263" spans="1:10" ht="14.25" customHeight="1" thickBot="1" x14ac:dyDescent="0.4">
      <c r="A263" s="51"/>
      <c r="B263" s="318"/>
      <c r="C263" s="262" t="s">
        <v>111</v>
      </c>
      <c r="D263" s="31"/>
      <c r="E263" s="31"/>
      <c r="F263" s="28"/>
      <c r="G263" s="28"/>
      <c r="H263" s="28"/>
      <c r="I263" s="28"/>
      <c r="J263" s="320"/>
    </row>
    <row r="264" spans="1:10" ht="23.25" customHeight="1" x14ac:dyDescent="0.35">
      <c r="A264" s="51"/>
      <c r="B264" s="321"/>
      <c r="C264" s="274" t="s">
        <v>129</v>
      </c>
      <c r="D264" s="274"/>
      <c r="E264" s="274"/>
      <c r="F264" s="274"/>
      <c r="G264" s="274"/>
      <c r="H264" s="274"/>
      <c r="I264" s="274"/>
      <c r="J264" s="322"/>
    </row>
    <row r="265" spans="1:10" ht="14.15" customHeight="1" thickBot="1" x14ac:dyDescent="0.4">
      <c r="A265" s="51"/>
      <c r="B265" s="323"/>
      <c r="C265" s="32"/>
      <c r="D265" s="32"/>
      <c r="E265" s="32"/>
      <c r="F265" s="32"/>
      <c r="G265" s="32"/>
      <c r="H265" s="32"/>
      <c r="I265" s="32"/>
      <c r="J265" s="320"/>
    </row>
    <row r="266" spans="1:10" ht="54" customHeight="1" thickBot="1" x14ac:dyDescent="0.4">
      <c r="A266" s="51"/>
      <c r="B266" s="318"/>
      <c r="C266" s="42" t="s">
        <v>17</v>
      </c>
      <c r="D266" s="46" t="s">
        <v>18</v>
      </c>
      <c r="E266" s="42" t="str">
        <f>F22</f>
        <v>FANGST UKE 21</v>
      </c>
      <c r="F266" s="42" t="str">
        <f>G22</f>
        <v>FANGST T.O.M UKE 21</v>
      </c>
      <c r="G266" s="42" t="str">
        <f>H22</f>
        <v>RESTKVOTER UKE 21</v>
      </c>
      <c r="H266" s="42" t="str">
        <f>I22</f>
        <v>FANGST T.O.M. UKE 21 2020</v>
      </c>
      <c r="I266" s="28"/>
      <c r="J266" s="310"/>
    </row>
    <row r="267" spans="1:10" ht="14.15" customHeight="1" thickBot="1" x14ac:dyDescent="0.4">
      <c r="A267" s="38"/>
      <c r="B267" s="92"/>
      <c r="C267" s="44" t="s">
        <v>49</v>
      </c>
      <c r="D267" s="407">
        <v>1701</v>
      </c>
      <c r="E267" s="165">
        <v>11.15132</v>
      </c>
      <c r="F267" s="165">
        <v>141.97063</v>
      </c>
      <c r="G267" s="409">
        <f>D267-F267-F268</f>
        <v>1281.46272</v>
      </c>
      <c r="H267" s="165">
        <v>146.25733</v>
      </c>
      <c r="I267" s="93"/>
      <c r="J267" s="324"/>
    </row>
    <row r="268" spans="1:10" ht="14.15" customHeight="1" thickBot="1" x14ac:dyDescent="0.4">
      <c r="A268" s="51"/>
      <c r="B268" s="318"/>
      <c r="C268" s="47" t="s">
        <v>43</v>
      </c>
      <c r="D268" s="408"/>
      <c r="E268" s="165">
        <v>53.96302</v>
      </c>
      <c r="F268" s="165">
        <v>277.56664999999998</v>
      </c>
      <c r="G268" s="410"/>
      <c r="H268" s="165">
        <v>623.44668000000001</v>
      </c>
      <c r="I268" s="41"/>
      <c r="J268" s="310"/>
    </row>
    <row r="269" spans="1:10" ht="16" thickBot="1" x14ac:dyDescent="0.4">
      <c r="A269" s="38"/>
      <c r="B269" s="92"/>
      <c r="C269" s="43" t="s">
        <v>34</v>
      </c>
      <c r="D269" s="255">
        <v>5</v>
      </c>
      <c r="E269" s="166"/>
      <c r="F269" s="166">
        <v>1.212</v>
      </c>
      <c r="G269" s="165">
        <f>D269-F269</f>
        <v>3.7880000000000003</v>
      </c>
      <c r="H269" s="166">
        <v>1.2104200000000001</v>
      </c>
      <c r="I269" s="93"/>
      <c r="J269" s="325"/>
    </row>
    <row r="270" spans="1:10" ht="18.75" customHeight="1" thickBot="1" x14ac:dyDescent="0.4">
      <c r="A270" s="38"/>
      <c r="B270" s="326"/>
      <c r="C270" s="43" t="s">
        <v>53</v>
      </c>
      <c r="D270" s="266"/>
      <c r="E270" s="166">
        <v>1.0015000000000001</v>
      </c>
      <c r="F270" s="166">
        <v>1.3762000000000001</v>
      </c>
      <c r="G270" s="165"/>
      <c r="H270" s="166">
        <v>1</v>
      </c>
      <c r="I270" s="34"/>
      <c r="J270" s="320"/>
    </row>
    <row r="271" spans="1:10" ht="14.15" customHeight="1" thickBot="1" x14ac:dyDescent="0.4">
      <c r="A271" s="51"/>
      <c r="B271" s="318"/>
      <c r="C271" s="45" t="s">
        <v>50</v>
      </c>
      <c r="D271" s="267">
        <f>D257</f>
        <v>1706</v>
      </c>
      <c r="E271" s="167">
        <f>SUM(E267:E270)</f>
        <v>66.115839999999992</v>
      </c>
      <c r="F271" s="167">
        <f>SUM(F267:F270)</f>
        <v>422.12547999999998</v>
      </c>
      <c r="G271" s="167">
        <f>D271-F271</f>
        <v>1283.8745200000001</v>
      </c>
      <c r="H271" s="167">
        <f>H267+H268+H269+H270</f>
        <v>771.91443000000004</v>
      </c>
      <c r="I271" s="28"/>
      <c r="J271" s="320"/>
    </row>
    <row r="272" spans="1:10" ht="14.15" customHeight="1" x14ac:dyDescent="0.35">
      <c r="A272" s="51"/>
      <c r="B272" s="318"/>
      <c r="C272" s="25"/>
      <c r="D272" s="385"/>
      <c r="E272" s="385"/>
      <c r="F272" s="385"/>
      <c r="G272" s="385"/>
      <c r="H272" s="385"/>
      <c r="I272" s="28"/>
      <c r="J272" s="320"/>
    </row>
    <row r="273" spans="1:10" ht="14.15" customHeight="1" thickBot="1" x14ac:dyDescent="0.4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5" customHeight="1" thickTop="1" x14ac:dyDescent="0.35">
      <c r="A274" s="51"/>
    </row>
    <row r="275" spans="1:10" ht="14.15" customHeight="1" x14ac:dyDescent="0.35">
      <c r="A275" s="51"/>
    </row>
    <row r="276" spans="1:10" ht="14.15" customHeight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30" customHeight="1" thickBot="1" x14ac:dyDescent="0.55000000000000004">
      <c r="A281" s="27"/>
      <c r="B281" s="3"/>
      <c r="C281" s="315" t="s">
        <v>41</v>
      </c>
      <c r="D281" s="1"/>
      <c r="E281" s="26"/>
      <c r="F281" s="26"/>
      <c r="G281" s="26"/>
      <c r="H281" s="26"/>
      <c r="I281" s="26"/>
      <c r="J281" s="26"/>
    </row>
    <row r="282" spans="1:10" ht="17.149999999999999" customHeight="1" thickTop="1" x14ac:dyDescent="0.35">
      <c r="B282" s="359"/>
      <c r="C282" s="360"/>
      <c r="D282" s="360"/>
      <c r="E282" s="360"/>
      <c r="F282" s="360"/>
      <c r="G282" s="360"/>
      <c r="H282" s="360"/>
      <c r="I282" s="360"/>
      <c r="J282" s="361"/>
    </row>
    <row r="283" spans="1:10" ht="6" customHeight="1" thickBot="1" x14ac:dyDescent="0.4">
      <c r="B283" s="362"/>
      <c r="C283" s="113"/>
      <c r="D283" s="113"/>
      <c r="E283" s="113"/>
      <c r="F283" s="113"/>
      <c r="G283" s="113"/>
      <c r="H283" s="113"/>
      <c r="I283" s="113"/>
      <c r="J283" s="363"/>
    </row>
    <row r="284" spans="1:10" ht="18" customHeight="1" thickBot="1" x14ac:dyDescent="0.4">
      <c r="B284" s="362"/>
      <c r="C284" s="402" t="s">
        <v>1</v>
      </c>
      <c r="D284" s="403"/>
      <c r="E284" s="402" t="s">
        <v>51</v>
      </c>
      <c r="F284" s="403"/>
      <c r="G284" s="402" t="s">
        <v>52</v>
      </c>
      <c r="H284" s="403"/>
      <c r="I284" s="113"/>
      <c r="J284" s="363"/>
    </row>
    <row r="285" spans="1:10" ht="14.25" customHeight="1" x14ac:dyDescent="0.35">
      <c r="B285" s="362"/>
      <c r="C285" s="249" t="s">
        <v>105</v>
      </c>
      <c r="D285" s="250">
        <v>30216</v>
      </c>
      <c r="E285" s="257" t="s">
        <v>4</v>
      </c>
      <c r="F285" s="258">
        <v>16706</v>
      </c>
      <c r="G285" s="251" t="s">
        <v>10</v>
      </c>
      <c r="H285" s="263">
        <v>8545</v>
      </c>
      <c r="I285" s="113"/>
      <c r="J285" s="363"/>
    </row>
    <row r="286" spans="1:10" ht="14.25" customHeight="1" x14ac:dyDescent="0.35">
      <c r="B286" s="362"/>
      <c r="C286" s="251" t="s">
        <v>42</v>
      </c>
      <c r="D286" s="252">
        <v>22198</v>
      </c>
      <c r="E286" s="259" t="s">
        <v>43</v>
      </c>
      <c r="F286" s="260">
        <v>8000</v>
      </c>
      <c r="G286" s="251" t="s">
        <v>9</v>
      </c>
      <c r="H286" s="263">
        <v>2224</v>
      </c>
      <c r="I286" s="113"/>
      <c r="J286" s="363"/>
    </row>
    <row r="287" spans="1:10" ht="14.25" customHeight="1" x14ac:dyDescent="0.35">
      <c r="B287" s="362"/>
      <c r="C287" s="251"/>
      <c r="D287" s="252"/>
      <c r="E287" s="259" t="s">
        <v>36</v>
      </c>
      <c r="F287" s="260">
        <v>5500</v>
      </c>
      <c r="G287" s="251" t="s">
        <v>44</v>
      </c>
      <c r="H287" s="263">
        <v>4571</v>
      </c>
      <c r="I287" s="113"/>
      <c r="J287" s="363"/>
    </row>
    <row r="288" spans="1:10" ht="14.15" customHeight="1" thickBot="1" x14ac:dyDescent="0.4">
      <c r="B288" s="362"/>
      <c r="C288" s="251"/>
      <c r="D288" s="252"/>
      <c r="E288" s="259"/>
      <c r="F288" s="260"/>
      <c r="G288" s="251" t="s">
        <v>45</v>
      </c>
      <c r="H288" s="263">
        <v>1366</v>
      </c>
      <c r="I288" s="113"/>
      <c r="J288" s="363"/>
    </row>
    <row r="289" spans="1:10" ht="14.15" customHeight="1" thickBot="1" x14ac:dyDescent="0.4">
      <c r="B289" s="362"/>
      <c r="C289" s="253" t="s">
        <v>29</v>
      </c>
      <c r="D289" s="254">
        <v>59512</v>
      </c>
      <c r="E289" s="261" t="s">
        <v>54</v>
      </c>
      <c r="F289" s="254">
        <f>F285+F286+F287</f>
        <v>30206</v>
      </c>
      <c r="G289" s="253" t="s">
        <v>4</v>
      </c>
      <c r="H289" s="264">
        <f>SUM(H285:H288)</f>
        <v>16706</v>
      </c>
      <c r="I289" s="113"/>
      <c r="J289" s="363"/>
    </row>
    <row r="290" spans="1:10" ht="13.15" customHeight="1" x14ac:dyDescent="0.35">
      <c r="B290" s="362"/>
      <c r="C290" s="155" t="s">
        <v>119</v>
      </c>
      <c r="D290" s="259"/>
      <c r="E290" s="259"/>
      <c r="F290" s="154"/>
      <c r="G290" s="31"/>
      <c r="H290" s="30"/>
      <c r="I290" s="30"/>
      <c r="J290" s="364"/>
    </row>
    <row r="291" spans="1:10" ht="13.15" customHeight="1" x14ac:dyDescent="0.35">
      <c r="B291" s="362"/>
      <c r="C291" s="262" t="s">
        <v>79</v>
      </c>
      <c r="D291" s="31"/>
      <c r="E291" s="31"/>
      <c r="F291" s="31"/>
      <c r="G291" s="31"/>
      <c r="H291" s="28"/>
      <c r="I291" s="28"/>
      <c r="J291" s="320"/>
    </row>
    <row r="292" spans="1:10" ht="9.75" customHeight="1" x14ac:dyDescent="0.35">
      <c r="B292" s="362"/>
      <c r="C292" s="56" t="s">
        <v>110</v>
      </c>
      <c r="D292" s="28"/>
      <c r="E292" s="28"/>
      <c r="F292" s="28"/>
      <c r="G292" s="28"/>
      <c r="H292" s="28"/>
      <c r="I292" s="28"/>
      <c r="J292" s="320"/>
    </row>
    <row r="293" spans="1:10" ht="18" customHeight="1" thickBot="1" x14ac:dyDescent="0.4">
      <c r="B293" s="362"/>
      <c r="C293" s="113"/>
      <c r="D293" s="113"/>
      <c r="E293" s="113"/>
      <c r="F293" s="113"/>
      <c r="G293" s="113"/>
      <c r="H293" s="113"/>
      <c r="I293" s="113"/>
      <c r="J293" s="363"/>
    </row>
    <row r="294" spans="1:10" ht="29.25" customHeight="1" x14ac:dyDescent="0.35">
      <c r="B294" s="321"/>
      <c r="C294" s="274" t="s">
        <v>129</v>
      </c>
      <c r="D294" s="274"/>
      <c r="E294" s="274"/>
      <c r="F294" s="274"/>
      <c r="G294" s="274"/>
      <c r="H294" s="274"/>
      <c r="I294" s="274"/>
      <c r="J294" s="322"/>
    </row>
    <row r="295" spans="1:10" ht="18.75" customHeight="1" thickBot="1" x14ac:dyDescent="0.4">
      <c r="B295" s="365"/>
      <c r="C295" s="313"/>
      <c r="D295" s="313"/>
      <c r="E295" s="313"/>
      <c r="F295" s="313"/>
      <c r="G295" s="313"/>
      <c r="H295" s="313"/>
      <c r="I295" s="313"/>
      <c r="J295" s="366"/>
    </row>
    <row r="296" spans="1:10" ht="64.5" customHeight="1" thickBot="1" x14ac:dyDescent="0.4">
      <c r="B296" s="362"/>
      <c r="C296" s="329" t="s">
        <v>17</v>
      </c>
      <c r="D296" s="330" t="s">
        <v>61</v>
      </c>
      <c r="E296" s="168" t="s">
        <v>82</v>
      </c>
      <c r="F296" s="329" t="str">
        <f>F22</f>
        <v>FANGST UKE 21</v>
      </c>
      <c r="G296" s="329" t="str">
        <f>G22</f>
        <v>FANGST T.O.M UKE 21</v>
      </c>
      <c r="H296" s="329" t="str">
        <f>H22</f>
        <v>RESTKVOTER UKE 21</v>
      </c>
      <c r="I296" s="329" t="str">
        <f>I22</f>
        <v>FANGST T.O.M. UKE 21 2020</v>
      </c>
      <c r="J296" s="363"/>
    </row>
    <row r="297" spans="1:10" ht="14.15" customHeight="1" x14ac:dyDescent="0.35">
      <c r="A297" s="27"/>
      <c r="B297" s="362"/>
      <c r="C297" s="331" t="s">
        <v>14</v>
      </c>
      <c r="D297" s="332">
        <f t="shared" ref="D297:I297" si="14">D301+D300+D299+D298</f>
        <v>16706</v>
      </c>
      <c r="E297" s="332">
        <f t="shared" si="14"/>
        <v>20688</v>
      </c>
      <c r="F297" s="386">
        <f t="shared" si="14"/>
        <v>633.02470000000005</v>
      </c>
      <c r="G297" s="386">
        <f t="shared" si="14"/>
        <v>3867.1989700000004</v>
      </c>
      <c r="H297" s="332">
        <f t="shared" si="14"/>
        <v>16820.801029999999</v>
      </c>
      <c r="I297" s="386">
        <f t="shared" si="14"/>
        <v>5480.7599700000001</v>
      </c>
      <c r="J297" s="363"/>
    </row>
    <row r="298" spans="1:10" ht="14.15" customHeight="1" x14ac:dyDescent="0.35">
      <c r="A298" s="27"/>
      <c r="B298" s="362"/>
      <c r="C298" s="334" t="s">
        <v>141</v>
      </c>
      <c r="D298" s="335">
        <v>8545</v>
      </c>
      <c r="E298" s="335">
        <v>11525</v>
      </c>
      <c r="F298" s="336">
        <v>490.14890000000003</v>
      </c>
      <c r="G298" s="336">
        <v>1749.7006699999999</v>
      </c>
      <c r="H298" s="336">
        <f t="shared" ref="H298:H303" si="15">E298-G298</f>
        <v>9775.2993299999998</v>
      </c>
      <c r="I298" s="336">
        <v>2758.33556</v>
      </c>
      <c r="J298" s="363"/>
    </row>
    <row r="299" spans="1:10" ht="14.15" customHeight="1" x14ac:dyDescent="0.35">
      <c r="A299" s="27"/>
      <c r="B299" s="362"/>
      <c r="C299" s="337" t="s">
        <v>9</v>
      </c>
      <c r="D299" s="335">
        <v>2224</v>
      </c>
      <c r="E299" s="335">
        <v>3000</v>
      </c>
      <c r="F299" s="336"/>
      <c r="G299" s="336">
        <v>940.21699999999998</v>
      </c>
      <c r="H299" s="336">
        <f t="shared" si="15"/>
        <v>2059.7829999999999</v>
      </c>
      <c r="I299" s="336">
        <v>903.38895000000002</v>
      </c>
      <c r="J299" s="363"/>
    </row>
    <row r="300" spans="1:10" ht="14.15" customHeight="1" x14ac:dyDescent="0.35">
      <c r="A300" s="27"/>
      <c r="B300" s="362"/>
      <c r="C300" s="337" t="s">
        <v>45</v>
      </c>
      <c r="D300" s="335">
        <v>1366</v>
      </c>
      <c r="E300" s="335">
        <v>1441</v>
      </c>
      <c r="F300" s="336">
        <v>2.0448</v>
      </c>
      <c r="G300" s="336">
        <v>701.94605000000001</v>
      </c>
      <c r="H300" s="336">
        <f t="shared" si="15"/>
        <v>739.05394999999999</v>
      </c>
      <c r="I300" s="336">
        <v>1527.5888600000001</v>
      </c>
      <c r="J300" s="363"/>
    </row>
    <row r="301" spans="1:10" ht="14.15" customHeight="1" thickBot="1" x14ac:dyDescent="0.4">
      <c r="A301" s="27"/>
      <c r="B301" s="362"/>
      <c r="C301" s="338" t="s">
        <v>140</v>
      </c>
      <c r="D301" s="339">
        <v>4571</v>
      </c>
      <c r="E301" s="339">
        <v>4722</v>
      </c>
      <c r="F301" s="336">
        <v>140.83099999999999</v>
      </c>
      <c r="G301" s="336">
        <v>475.33524999999997</v>
      </c>
      <c r="H301" s="336">
        <f t="shared" si="15"/>
        <v>4246.6647499999999</v>
      </c>
      <c r="I301" s="336">
        <v>291.44659999999999</v>
      </c>
      <c r="J301" s="363"/>
    </row>
    <row r="302" spans="1:10" ht="14.15" customHeight="1" thickBot="1" x14ac:dyDescent="0.4">
      <c r="A302" s="27"/>
      <c r="B302" s="362"/>
      <c r="C302" s="340" t="s">
        <v>36</v>
      </c>
      <c r="D302" s="341">
        <v>5500</v>
      </c>
      <c r="E302" s="341">
        <v>5500</v>
      </c>
      <c r="F302" s="342">
        <v>218.74182999999999</v>
      </c>
      <c r="G302" s="342">
        <v>1325.0822700000001</v>
      </c>
      <c r="H302" s="342">
        <f t="shared" si="15"/>
        <v>4174.9177300000001</v>
      </c>
      <c r="I302" s="342">
        <v>2943.2126400000002</v>
      </c>
      <c r="J302" s="363"/>
    </row>
    <row r="303" spans="1:10" ht="14.15" customHeight="1" x14ac:dyDescent="0.35">
      <c r="A303" s="27"/>
      <c r="B303" s="362"/>
      <c r="C303" s="331" t="s">
        <v>15</v>
      </c>
      <c r="D303" s="332">
        <v>8000</v>
      </c>
      <c r="E303" s="332">
        <v>8000</v>
      </c>
      <c r="F303" s="333">
        <f>F305+F304</f>
        <v>62.94115</v>
      </c>
      <c r="G303" s="333">
        <f>G305+G304</f>
        <v>1867.9014400000001</v>
      </c>
      <c r="H303" s="333">
        <f t="shared" si="15"/>
        <v>6132.0985600000004</v>
      </c>
      <c r="I303" s="333">
        <f>I305+I304</f>
        <v>1742.4180200000001</v>
      </c>
      <c r="J303" s="363"/>
    </row>
    <row r="304" spans="1:10" ht="14.15" customHeight="1" x14ac:dyDescent="0.35">
      <c r="A304" s="27"/>
      <c r="B304" s="362"/>
      <c r="C304" s="337" t="s">
        <v>27</v>
      </c>
      <c r="D304" s="343"/>
      <c r="E304" s="335"/>
      <c r="F304" s="336">
        <v>3.726</v>
      </c>
      <c r="G304" s="336">
        <v>5.3460000000000001</v>
      </c>
      <c r="H304" s="336"/>
      <c r="I304" s="336">
        <v>295.32564000000002</v>
      </c>
      <c r="J304" s="363"/>
    </row>
    <row r="305" spans="1:10" ht="14.15" customHeight="1" thickBot="1" x14ac:dyDescent="0.4">
      <c r="A305" s="27"/>
      <c r="B305" s="362"/>
      <c r="C305" s="344" t="s">
        <v>46</v>
      </c>
      <c r="D305" s="345"/>
      <c r="E305" s="346"/>
      <c r="F305" s="347">
        <v>59.215150000000001</v>
      </c>
      <c r="G305" s="347">
        <v>1862.5554400000001</v>
      </c>
      <c r="H305" s="347"/>
      <c r="I305" s="347">
        <v>1447.09238</v>
      </c>
      <c r="J305" s="363"/>
    </row>
    <row r="306" spans="1:10" ht="14.15" customHeight="1" thickBot="1" x14ac:dyDescent="0.4">
      <c r="A306" s="27"/>
      <c r="B306" s="362"/>
      <c r="C306" s="340" t="s">
        <v>11</v>
      </c>
      <c r="D306" s="341">
        <v>10</v>
      </c>
      <c r="E306" s="341">
        <v>10</v>
      </c>
      <c r="F306" s="342"/>
      <c r="G306" s="342">
        <v>0.18225</v>
      </c>
      <c r="H306" s="342">
        <f>E306-G306</f>
        <v>9.8177500000000002</v>
      </c>
      <c r="I306" s="342">
        <v>0.59865000000000002</v>
      </c>
      <c r="J306" s="363"/>
    </row>
    <row r="307" spans="1:10" ht="14.15" customHeight="1" thickBot="1" x14ac:dyDescent="0.4">
      <c r="A307" s="27"/>
      <c r="B307" s="362"/>
      <c r="C307" s="348" t="s">
        <v>47</v>
      </c>
      <c r="D307" s="349"/>
      <c r="E307" s="350"/>
      <c r="F307" s="342">
        <v>0.24973999999999999</v>
      </c>
      <c r="G307" s="342">
        <v>22</v>
      </c>
      <c r="H307" s="342">
        <f>E307-G307</f>
        <v>-22</v>
      </c>
      <c r="I307" s="342">
        <v>22.59479</v>
      </c>
      <c r="J307" s="363"/>
    </row>
    <row r="308" spans="1:10" ht="19" thickBot="1" x14ac:dyDescent="0.4">
      <c r="A308" s="27"/>
      <c r="B308" s="362"/>
      <c r="C308" s="351" t="s">
        <v>7</v>
      </c>
      <c r="D308" s="352">
        <f t="shared" ref="D308:I308" si="16">D297+D302+D303+D306+D307</f>
        <v>30216</v>
      </c>
      <c r="E308" s="352">
        <f t="shared" si="16"/>
        <v>34198</v>
      </c>
      <c r="F308" s="353">
        <f t="shared" si="16"/>
        <v>914.95742000000007</v>
      </c>
      <c r="G308" s="353">
        <f t="shared" si="16"/>
        <v>7082.3649299999997</v>
      </c>
      <c r="H308" s="352">
        <f t="shared" si="16"/>
        <v>27115.63507</v>
      </c>
      <c r="I308" s="353">
        <f t="shared" si="16"/>
        <v>10189.584070000001</v>
      </c>
      <c r="J308" s="363"/>
    </row>
    <row r="309" spans="1:10" ht="14.15" customHeight="1" x14ac:dyDescent="0.35">
      <c r="A309" s="27"/>
      <c r="B309" s="362"/>
      <c r="C309" s="355" t="s">
        <v>139</v>
      </c>
      <c r="D309" s="356"/>
      <c r="E309" s="356"/>
      <c r="F309" s="356"/>
      <c r="G309" s="356"/>
      <c r="H309" s="327"/>
      <c r="I309" s="327"/>
      <c r="J309" s="363"/>
    </row>
    <row r="310" spans="1:10" ht="14.15" customHeight="1" x14ac:dyDescent="0.35">
      <c r="A310" s="27"/>
      <c r="B310" s="362"/>
      <c r="C310" s="155" t="s">
        <v>137</v>
      </c>
      <c r="D310" s="356"/>
      <c r="E310" s="356"/>
      <c r="F310" s="356"/>
      <c r="G310" s="356"/>
      <c r="H310" s="354"/>
      <c r="I310" s="327"/>
      <c r="J310" s="363"/>
    </row>
    <row r="311" spans="1:10" ht="14.15" customHeight="1" x14ac:dyDescent="0.35">
      <c r="A311" s="27"/>
      <c r="B311" s="362"/>
      <c r="C311" s="155" t="s">
        <v>138</v>
      </c>
      <c r="D311" s="356"/>
      <c r="E311" s="356"/>
      <c r="F311" s="356"/>
      <c r="G311" s="356"/>
      <c r="H311" s="327"/>
      <c r="I311" s="354"/>
      <c r="J311" s="363"/>
    </row>
    <row r="312" spans="1:10" ht="15.75" customHeight="1" thickBot="1" x14ac:dyDescent="0.4">
      <c r="A312" s="27"/>
      <c r="B312" s="367"/>
      <c r="C312" s="357" t="s">
        <v>111</v>
      </c>
      <c r="D312" s="358"/>
      <c r="E312" s="358"/>
      <c r="F312" s="358"/>
      <c r="G312" s="358"/>
      <c r="H312" s="358"/>
      <c r="I312" s="358"/>
      <c r="J312" s="368"/>
    </row>
    <row r="313" spans="1:10" ht="15.75" customHeight="1" thickTop="1" x14ac:dyDescent="0.35">
      <c r="A313" s="27"/>
      <c r="B313" s="113"/>
      <c r="C313" s="328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35">
      <c r="A314" s="27"/>
      <c r="B314" s="113"/>
      <c r="C314" s="328"/>
      <c r="D314" s="141"/>
      <c r="E314" s="141"/>
      <c r="F314" s="141"/>
      <c r="G314" s="141"/>
      <c r="H314" s="141"/>
      <c r="I314" s="141"/>
      <c r="J314" s="113"/>
    </row>
    <row r="315" spans="1:10" ht="14.15" customHeight="1" thickBot="1" x14ac:dyDescent="0.4">
      <c r="A315" s="27"/>
      <c r="D315" s="1"/>
    </row>
    <row r="316" spans="1:10" ht="14.15" customHeight="1" thickTop="1" x14ac:dyDescent="0.35">
      <c r="A316" s="27"/>
      <c r="B316" s="359"/>
      <c r="C316" s="360"/>
      <c r="D316" s="384"/>
      <c r="E316" s="360"/>
      <c r="F316" s="360"/>
      <c r="G316" s="360"/>
      <c r="H316" s="360"/>
      <c r="I316" s="360"/>
      <c r="J316" s="361"/>
    </row>
    <row r="317" spans="1:10" ht="14.15" customHeight="1" x14ac:dyDescent="0.35">
      <c r="A317" s="27"/>
      <c r="B317" s="362"/>
      <c r="C317" s="383" t="s">
        <v>72</v>
      </c>
      <c r="D317" s="2"/>
      <c r="E317" s="113"/>
      <c r="F317" s="113"/>
      <c r="G317" s="113"/>
      <c r="H317" s="113"/>
      <c r="I317" s="113"/>
      <c r="J317" s="363"/>
    </row>
    <row r="318" spans="1:10" ht="14.15" customHeight="1" thickBot="1" x14ac:dyDescent="0.4">
      <c r="A318" s="27"/>
      <c r="B318" s="362"/>
      <c r="C318" s="113"/>
      <c r="D318" s="2"/>
      <c r="E318" s="113"/>
      <c r="F318" s="113"/>
      <c r="G318" s="113"/>
      <c r="H318" s="113"/>
      <c r="I318" s="113"/>
      <c r="J318" s="363"/>
    </row>
    <row r="319" spans="1:10" ht="14.15" customHeight="1" thickBot="1" x14ac:dyDescent="0.4">
      <c r="A319" s="27"/>
      <c r="B319" s="362"/>
      <c r="C319" s="402" t="s">
        <v>1</v>
      </c>
      <c r="D319" s="403"/>
      <c r="E319" s="113"/>
      <c r="F319" s="113"/>
      <c r="G319" s="113"/>
      <c r="H319" s="113"/>
      <c r="I319" s="113"/>
      <c r="J319" s="363"/>
    </row>
    <row r="320" spans="1:10" ht="14.15" customHeight="1" x14ac:dyDescent="0.35">
      <c r="A320" s="27"/>
      <c r="B320" s="362"/>
      <c r="C320" s="249" t="s">
        <v>108</v>
      </c>
      <c r="D320" s="250">
        <v>2528</v>
      </c>
      <c r="E320" s="113"/>
      <c r="F320" s="113"/>
      <c r="G320" s="113"/>
      <c r="H320" s="113"/>
      <c r="I320" s="113"/>
      <c r="J320" s="363"/>
    </row>
    <row r="321" spans="1:10" ht="14.15" customHeight="1" x14ac:dyDescent="0.35">
      <c r="A321" s="27"/>
      <c r="B321" s="362"/>
      <c r="C321" s="251" t="s">
        <v>42</v>
      </c>
      <c r="D321" s="252">
        <v>3465</v>
      </c>
      <c r="E321" s="113"/>
      <c r="F321" s="113"/>
      <c r="G321" s="113"/>
      <c r="H321" s="113"/>
      <c r="I321" s="113"/>
      <c r="J321" s="363"/>
    </row>
    <row r="322" spans="1:10" ht="14.15" customHeight="1" thickBot="1" x14ac:dyDescent="0.4">
      <c r="A322" s="27"/>
      <c r="B322" s="362"/>
      <c r="C322" s="251" t="s">
        <v>26</v>
      </c>
      <c r="D322" s="252">
        <v>123</v>
      </c>
      <c r="E322" s="113"/>
      <c r="F322" s="113"/>
      <c r="G322" s="113"/>
      <c r="H322" s="113"/>
      <c r="I322" s="113"/>
      <c r="J322" s="363"/>
    </row>
    <row r="323" spans="1:10" ht="14.15" customHeight="1" thickBot="1" x14ac:dyDescent="0.4">
      <c r="A323" s="27"/>
      <c r="B323" s="362"/>
      <c r="C323" s="253" t="s">
        <v>29</v>
      </c>
      <c r="D323" s="254">
        <f>SUM(D320:D322)</f>
        <v>6116</v>
      </c>
      <c r="E323" s="113"/>
      <c r="F323" s="113"/>
      <c r="G323" s="113"/>
      <c r="H323" s="113"/>
      <c r="I323" s="113"/>
      <c r="J323" s="363"/>
    </row>
    <row r="324" spans="1:10" ht="14.15" customHeight="1" x14ac:dyDescent="0.35">
      <c r="A324" s="27"/>
      <c r="B324" s="362"/>
      <c r="C324" s="265" t="s">
        <v>113</v>
      </c>
      <c r="D324" s="260"/>
      <c r="E324" s="113"/>
      <c r="F324" s="113"/>
      <c r="G324" s="113"/>
      <c r="H324" s="113"/>
      <c r="I324" s="113"/>
      <c r="J324" s="363"/>
    </row>
    <row r="325" spans="1:10" ht="14.15" customHeight="1" x14ac:dyDescent="0.35">
      <c r="A325" s="27"/>
      <c r="B325" s="362"/>
      <c r="C325" s="56" t="s">
        <v>111</v>
      </c>
      <c r="D325" s="259"/>
      <c r="E325" s="113"/>
      <c r="F325" s="113"/>
      <c r="G325" s="113"/>
      <c r="H325" s="113"/>
      <c r="I325" s="113"/>
      <c r="J325" s="363"/>
    </row>
    <row r="326" spans="1:10" ht="14.15" customHeight="1" x14ac:dyDescent="0.35">
      <c r="A326" s="27"/>
      <c r="B326" s="362"/>
      <c r="C326" s="113"/>
      <c r="D326" s="2"/>
      <c r="E326" s="113"/>
      <c r="F326" s="113"/>
      <c r="G326" s="113"/>
      <c r="H326" s="113"/>
      <c r="I326" s="113"/>
      <c r="J326" s="363"/>
    </row>
    <row r="327" spans="1:10" ht="14.15" customHeight="1" thickBot="1" x14ac:dyDescent="0.4">
      <c r="A327" s="27"/>
      <c r="B327" s="362"/>
      <c r="C327" s="113"/>
      <c r="D327" s="113"/>
      <c r="E327" s="113"/>
      <c r="F327" s="113"/>
      <c r="G327" s="113"/>
      <c r="H327" s="113"/>
      <c r="I327" s="113"/>
      <c r="J327" s="363"/>
    </row>
    <row r="328" spans="1:10" ht="29.25" customHeight="1" thickBot="1" x14ac:dyDescent="0.4">
      <c r="A328" s="27"/>
      <c r="B328" s="321"/>
      <c r="C328" s="274" t="s">
        <v>129</v>
      </c>
      <c r="D328" s="274"/>
      <c r="E328" s="274"/>
      <c r="F328" s="274"/>
      <c r="G328" s="274"/>
      <c r="H328" s="274"/>
      <c r="I328" s="274"/>
      <c r="J328" s="322"/>
    </row>
    <row r="329" spans="1:10" ht="78" customHeight="1" thickBot="1" x14ac:dyDescent="0.4">
      <c r="A329" s="306"/>
      <c r="B329" s="365"/>
      <c r="C329" s="330" t="s">
        <v>73</v>
      </c>
      <c r="D329" s="369" t="s">
        <v>74</v>
      </c>
      <c r="E329" s="330" t="str">
        <f>F22</f>
        <v>FANGST UKE 21</v>
      </c>
      <c r="F329" s="330" t="str">
        <f>G22</f>
        <v>FANGST T.O.M UKE 21</v>
      </c>
      <c r="G329" s="370" t="str">
        <f>H22</f>
        <v>RESTKVOTER UKE 21</v>
      </c>
      <c r="H329" s="330" t="str">
        <f>I22</f>
        <v>FANGST T.O.M. UKE 21 2020</v>
      </c>
      <c r="I329" s="313"/>
      <c r="J329" s="366"/>
    </row>
    <row r="330" spans="1:10" ht="14.15" customHeight="1" thickBot="1" x14ac:dyDescent="0.4">
      <c r="A330" s="306"/>
      <c r="B330" s="362"/>
      <c r="C330" s="340" t="s">
        <v>75</v>
      </c>
      <c r="D330" s="396">
        <v>1685</v>
      </c>
      <c r="E330" s="371">
        <f>E332+E331</f>
        <v>0</v>
      </c>
      <c r="F330" s="387">
        <f>F332+F331</f>
        <v>1836.1619800000001</v>
      </c>
      <c r="G330" s="399">
        <f>D330-F330</f>
        <v>-151.16198000000009</v>
      </c>
      <c r="H330" s="387">
        <f>SUM(H331:H332)</f>
        <v>1914.5554300000001</v>
      </c>
      <c r="I330" s="113"/>
      <c r="J330" s="363"/>
    </row>
    <row r="331" spans="1:10" ht="14.15" customHeight="1" thickBot="1" x14ac:dyDescent="0.4">
      <c r="A331" s="27"/>
      <c r="B331" s="362"/>
      <c r="C331" s="372" t="s">
        <v>65</v>
      </c>
      <c r="D331" s="397"/>
      <c r="E331" s="373"/>
      <c r="F331" s="388">
        <v>1527.55943</v>
      </c>
      <c r="G331" s="400"/>
      <c r="H331" s="388">
        <v>1555.77169</v>
      </c>
      <c r="I331" s="113"/>
      <c r="J331" s="363"/>
    </row>
    <row r="332" spans="1:10" ht="14.15" customHeight="1" thickBot="1" x14ac:dyDescent="0.4">
      <c r="A332" s="27"/>
      <c r="B332" s="362"/>
      <c r="C332" s="372" t="s">
        <v>66</v>
      </c>
      <c r="D332" s="398"/>
      <c r="E332" s="374"/>
      <c r="F332" s="389">
        <v>308.60255000000001</v>
      </c>
      <c r="G332" s="401"/>
      <c r="H332" s="389">
        <v>358.78374000000002</v>
      </c>
      <c r="I332" s="113"/>
      <c r="J332" s="363"/>
    </row>
    <row r="333" spans="1:10" ht="14.15" customHeight="1" thickBot="1" x14ac:dyDescent="0.4">
      <c r="A333" s="27"/>
      <c r="B333" s="362"/>
      <c r="C333" s="340" t="s">
        <v>76</v>
      </c>
      <c r="D333" s="396">
        <v>1240</v>
      </c>
      <c r="E333" s="371">
        <f>SUM(E334:E335)</f>
        <v>46</v>
      </c>
      <c r="F333" s="387">
        <f>SUM(F334:F335)</f>
        <v>224.87690000000001</v>
      </c>
      <c r="G333" s="399">
        <f>D333-F333</f>
        <v>1015.1231</v>
      </c>
      <c r="H333" s="387">
        <f>SUM(H334:H335)</f>
        <v>341.24259999999998</v>
      </c>
      <c r="I333" s="113"/>
      <c r="J333" s="363"/>
    </row>
    <row r="334" spans="1:10" ht="14.15" customHeight="1" thickBot="1" x14ac:dyDescent="0.4">
      <c r="A334" s="27"/>
      <c r="B334" s="362"/>
      <c r="C334" s="372" t="s">
        <v>65</v>
      </c>
      <c r="D334" s="397"/>
      <c r="E334" s="375">
        <v>39</v>
      </c>
      <c r="F334" s="375">
        <v>175.50290000000001</v>
      </c>
      <c r="G334" s="400"/>
      <c r="H334" s="375">
        <v>257.12639999999999</v>
      </c>
      <c r="I334" s="113"/>
      <c r="J334" s="363"/>
    </row>
    <row r="335" spans="1:10" ht="14.15" customHeight="1" thickBot="1" x14ac:dyDescent="0.4">
      <c r="A335" s="27"/>
      <c r="B335" s="362"/>
      <c r="C335" s="372" t="s">
        <v>66</v>
      </c>
      <c r="D335" s="398"/>
      <c r="E335" s="376">
        <v>7</v>
      </c>
      <c r="F335" s="375">
        <v>49.374000000000002</v>
      </c>
      <c r="G335" s="401"/>
      <c r="H335" s="375">
        <v>84.116200000000006</v>
      </c>
      <c r="I335" s="113"/>
      <c r="J335" s="363"/>
    </row>
    <row r="336" spans="1:10" ht="14.15" customHeight="1" thickBot="1" x14ac:dyDescent="0.4">
      <c r="A336" s="27"/>
      <c r="B336" s="362"/>
      <c r="C336" s="340" t="s">
        <v>77</v>
      </c>
      <c r="D336" s="396">
        <v>1240</v>
      </c>
      <c r="E336" s="371">
        <f>SUM(E337:E338)</f>
        <v>0</v>
      </c>
      <c r="F336" s="387">
        <f>SUM(F337:F338)</f>
        <v>0</v>
      </c>
      <c r="G336" s="399">
        <f>D336-F336</f>
        <v>1240</v>
      </c>
      <c r="H336" s="387">
        <f>SUM(H337:H338)</f>
        <v>0</v>
      </c>
      <c r="I336" s="113"/>
      <c r="J336" s="363"/>
    </row>
    <row r="337" spans="1:10" ht="14.15" customHeight="1" thickBot="1" x14ac:dyDescent="0.4">
      <c r="A337" s="27"/>
      <c r="B337" s="362"/>
      <c r="C337" s="372" t="s">
        <v>65</v>
      </c>
      <c r="D337" s="397"/>
      <c r="E337" s="377"/>
      <c r="F337" s="390"/>
      <c r="G337" s="400"/>
      <c r="H337" s="390"/>
      <c r="I337" s="113"/>
      <c r="J337" s="363"/>
    </row>
    <row r="338" spans="1:10" ht="14.15" customHeight="1" thickBot="1" x14ac:dyDescent="0.4">
      <c r="A338" s="27"/>
      <c r="B338" s="362"/>
      <c r="C338" s="372" t="s">
        <v>66</v>
      </c>
      <c r="D338" s="398"/>
      <c r="E338" s="378"/>
      <c r="F338" s="391"/>
      <c r="G338" s="401"/>
      <c r="H338" s="391"/>
      <c r="I338" s="113"/>
      <c r="J338" s="363"/>
    </row>
    <row r="339" spans="1:10" ht="14.15" customHeight="1" thickBot="1" x14ac:dyDescent="0.4">
      <c r="A339" s="27"/>
      <c r="B339" s="362"/>
      <c r="C339" s="348" t="s">
        <v>53</v>
      </c>
      <c r="D339" s="379"/>
      <c r="E339" s="380"/>
      <c r="F339" s="392"/>
      <c r="G339" s="394"/>
      <c r="H339" s="392"/>
      <c r="I339" s="113"/>
      <c r="J339" s="363"/>
    </row>
    <row r="340" spans="1:10" ht="14.15" customHeight="1" thickBot="1" x14ac:dyDescent="0.4">
      <c r="A340" s="27"/>
      <c r="B340" s="362"/>
      <c r="C340" s="351" t="s">
        <v>50</v>
      </c>
      <c r="D340" s="381">
        <f>D330+D333+D336</f>
        <v>4165</v>
      </c>
      <c r="E340" s="382">
        <f>E330+E333+E336+E339</f>
        <v>46</v>
      </c>
      <c r="F340" s="393">
        <f>F330+F333+F336+F339</f>
        <v>2061.0388800000001</v>
      </c>
      <c r="G340" s="395">
        <f>SUM(G330:G339)</f>
        <v>2103.9611199999999</v>
      </c>
      <c r="H340" s="393">
        <f>H330+H333+H336+H339</f>
        <v>2255.7980299999999</v>
      </c>
      <c r="I340" s="113"/>
      <c r="J340" s="363"/>
    </row>
    <row r="341" spans="1:10" ht="14.15" customHeight="1" x14ac:dyDescent="0.35">
      <c r="A341" s="27"/>
      <c r="B341" s="362"/>
      <c r="C341" s="113"/>
      <c r="D341" s="2"/>
      <c r="E341" s="113"/>
      <c r="F341" s="113"/>
      <c r="G341" s="113"/>
      <c r="H341" s="113"/>
      <c r="I341" s="113"/>
      <c r="J341" s="363"/>
    </row>
    <row r="342" spans="1:10" ht="14.15" customHeight="1" thickBot="1" x14ac:dyDescent="0.4">
      <c r="A342" s="27"/>
      <c r="B342" s="367"/>
      <c r="C342" s="121"/>
      <c r="D342" s="89"/>
      <c r="E342" s="121"/>
      <c r="F342" s="121"/>
      <c r="G342" s="121"/>
      <c r="H342" s="121"/>
      <c r="I342" s="121"/>
      <c r="J342" s="368"/>
    </row>
    <row r="343" spans="1:10" ht="0" hidden="1" customHeight="1" x14ac:dyDescent="0.35"/>
    <row r="344" spans="1:10" ht="0" hidden="1" customHeight="1" x14ac:dyDescent="0.35"/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1">
    <mergeCell ref="C51:H51"/>
    <mergeCell ref="C131:D131"/>
    <mergeCell ref="E131:F131"/>
    <mergeCell ref="G131:H131"/>
    <mergeCell ref="B2:J2"/>
    <mergeCell ref="B9:J9"/>
    <mergeCell ref="C11:D11"/>
    <mergeCell ref="E11:F11"/>
    <mergeCell ref="G11:H11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D336:D338"/>
    <mergeCell ref="G336:G338"/>
    <mergeCell ref="C319:D319"/>
    <mergeCell ref="D330:D332"/>
    <mergeCell ref="G330:G332"/>
    <mergeCell ref="D333:D335"/>
    <mergeCell ref="G333:G33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21
&amp;"-,Normal"&amp;11(iht. motatte landings- og sluttsedler fra fiskesalgslagene; alle tallstørrelser i hele tonn)&amp;R04.06.2021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2021-06-04T15:55:27Z</cp:lastPrinted>
  <dcterms:created xsi:type="dcterms:W3CDTF">2011-07-06T12:13:20Z</dcterms:created>
  <dcterms:modified xsi:type="dcterms:W3CDTF">2021-06-09T09:10:27Z</dcterms:modified>
</cp:coreProperties>
</file>